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PROJETOS 2020\GUARITA\"/>
    </mc:Choice>
  </mc:AlternateContent>
  <bookViews>
    <workbookView xWindow="0" yWindow="0" windowWidth="20490" windowHeight="7740" tabRatio="529"/>
  </bookViews>
  <sheets>
    <sheet name="GUARITA " sheetId="23" r:id="rId1"/>
    <sheet name="CRONOGRAMA" sheetId="4" r:id="rId2"/>
  </sheets>
  <definedNames>
    <definedName name="_xlnm._FilterDatabase" localSheetId="0" hidden="1">'GUARITA '!#REF!</definedName>
    <definedName name="_xlnm.Print_Area" localSheetId="1">CRONOGRAMA!$A$1:$J$23</definedName>
    <definedName name="_xlnm.Print_Area" localSheetId="0">'GUARITA '!$A$1:$I$133</definedName>
    <definedName name="_xlnm.Print_Titles" localSheetId="1">CRONOGRAMA!$A:$C,CRONOGRAMA!$1:$3</definedName>
    <definedName name="_xlnm.Print_Titles" localSheetId="0">'GUARITA '!$1:$4</definedName>
  </definedNames>
  <calcPr calcId="152511"/>
  <fileRecoveryPr autoRecover="0"/>
</workbook>
</file>

<file path=xl/calcChain.xml><?xml version="1.0" encoding="utf-8"?>
<calcChain xmlns="http://schemas.openxmlformats.org/spreadsheetml/2006/main">
  <c r="K85" i="23" l="1"/>
  <c r="K128" i="23"/>
  <c r="K84" i="23"/>
  <c r="K120" i="23"/>
  <c r="K108" i="23"/>
  <c r="K99" i="23"/>
  <c r="K100" i="23"/>
  <c r="K92" i="23"/>
  <c r="K88" i="23"/>
  <c r="K62" i="23"/>
  <c r="K51" i="23"/>
  <c r="K44" i="23"/>
  <c r="K7" i="23"/>
  <c r="C5" i="4" s="1"/>
  <c r="K8" i="23"/>
  <c r="C6" i="4" s="1"/>
  <c r="K10" i="23"/>
  <c r="K16" i="23"/>
  <c r="K22" i="23"/>
  <c r="C9" i="4" s="1"/>
  <c r="K24" i="23"/>
  <c r="K33" i="23"/>
  <c r="K30" i="23"/>
  <c r="J133" i="23" l="1"/>
  <c r="L8" i="23" l="1"/>
  <c r="L10" i="23"/>
  <c r="L11" i="23"/>
  <c r="L12" i="23"/>
  <c r="L13" i="23"/>
  <c r="L14" i="23"/>
  <c r="L16" i="23"/>
  <c r="L17" i="23"/>
  <c r="L18" i="23"/>
  <c r="L19" i="23"/>
  <c r="L20" i="23"/>
  <c r="L22" i="23"/>
  <c r="L24" i="23"/>
  <c r="L25" i="23"/>
  <c r="L26" i="23"/>
  <c r="L27" i="23"/>
  <c r="L28" i="23"/>
  <c r="L30" i="23"/>
  <c r="L31" i="23"/>
  <c r="L33" i="23"/>
  <c r="L34" i="23"/>
  <c r="L35" i="23"/>
  <c r="L36" i="23"/>
  <c r="L37" i="23"/>
  <c r="L38" i="23"/>
  <c r="L39" i="23"/>
  <c r="L40" i="23"/>
  <c r="L41" i="23"/>
  <c r="L44" i="23"/>
  <c r="L45" i="23"/>
  <c r="L46" i="23"/>
  <c r="L47" i="23"/>
  <c r="L48" i="23"/>
  <c r="L49" i="23"/>
  <c r="L51" i="23"/>
  <c r="L52" i="23"/>
  <c r="L53" i="23"/>
  <c r="L54" i="23"/>
  <c r="L55" i="23"/>
  <c r="L56" i="23"/>
  <c r="L57" i="23"/>
  <c r="L58" i="23"/>
  <c r="L59" i="23"/>
  <c r="L60" i="23"/>
  <c r="L62" i="23"/>
  <c r="L63" i="23"/>
  <c r="L64" i="23"/>
  <c r="L65" i="23"/>
  <c r="L66" i="23"/>
  <c r="L67" i="23"/>
  <c r="L68" i="23"/>
  <c r="L69" i="23"/>
  <c r="L70" i="23"/>
  <c r="L71" i="23"/>
  <c r="L72" i="23"/>
  <c r="L82" i="23"/>
  <c r="L83" i="23"/>
  <c r="L85" i="23"/>
  <c r="L86" i="23"/>
  <c r="L88" i="23"/>
  <c r="L89" i="23"/>
  <c r="L90" i="23"/>
  <c r="L92" i="23"/>
  <c r="L93" i="23"/>
  <c r="L94" i="23"/>
  <c r="L95" i="23"/>
  <c r="L96" i="23"/>
  <c r="L97" i="23"/>
  <c r="L99" i="23"/>
  <c r="L100" i="23"/>
  <c r="L101" i="23"/>
  <c r="L102" i="23"/>
  <c r="L103" i="23"/>
  <c r="L104" i="23"/>
  <c r="L105" i="23"/>
  <c r="L106" i="23"/>
  <c r="L108" i="23"/>
  <c r="L109" i="23"/>
  <c r="L110" i="23"/>
  <c r="L111" i="23"/>
  <c r="L112" i="23"/>
  <c r="L113" i="23"/>
  <c r="L114" i="23"/>
  <c r="L115" i="23"/>
  <c r="L116" i="23"/>
  <c r="L117" i="23"/>
  <c r="L118" i="23"/>
  <c r="L120" i="23"/>
  <c r="L121" i="23"/>
  <c r="L122" i="23"/>
  <c r="L123" i="23"/>
  <c r="L124" i="23"/>
  <c r="L125" i="23"/>
  <c r="L126" i="23"/>
  <c r="L128" i="23"/>
  <c r="L129" i="23"/>
  <c r="L130" i="23"/>
  <c r="L131" i="23"/>
  <c r="L132" i="23"/>
  <c r="L7" i="23"/>
  <c r="M8" i="23"/>
  <c r="M10" i="23"/>
  <c r="K11" i="23"/>
  <c r="K12" i="23"/>
  <c r="M12" i="23" s="1"/>
  <c r="K13" i="23"/>
  <c r="K14" i="23"/>
  <c r="M14" i="23" s="1"/>
  <c r="K17" i="23"/>
  <c r="K18" i="23"/>
  <c r="M18" i="23" s="1"/>
  <c r="K19" i="23"/>
  <c r="M19" i="23" s="1"/>
  <c r="K20" i="23"/>
  <c r="M20" i="23" s="1"/>
  <c r="K25" i="23"/>
  <c r="K26" i="23"/>
  <c r="M26" i="23" s="1"/>
  <c r="K27" i="23"/>
  <c r="M27" i="23" s="1"/>
  <c r="K28" i="23"/>
  <c r="M28" i="23" s="1"/>
  <c r="K31" i="23"/>
  <c r="K34" i="23"/>
  <c r="K35" i="23"/>
  <c r="M35" i="23" s="1"/>
  <c r="K36" i="23"/>
  <c r="M36" i="23" s="1"/>
  <c r="K37" i="23"/>
  <c r="M37" i="23" s="1"/>
  <c r="K38" i="23"/>
  <c r="M38" i="23" s="1"/>
  <c r="K39" i="23"/>
  <c r="M39" i="23" s="1"/>
  <c r="K40" i="23"/>
  <c r="M40" i="23" s="1"/>
  <c r="K41" i="23"/>
  <c r="M41" i="23" s="1"/>
  <c r="M44" i="23"/>
  <c r="K45" i="23"/>
  <c r="K46" i="23"/>
  <c r="M46" i="23" s="1"/>
  <c r="K47" i="23"/>
  <c r="M47" i="23" s="1"/>
  <c r="K48" i="23"/>
  <c r="M48" i="23" s="1"/>
  <c r="K49" i="23"/>
  <c r="M49" i="23" s="1"/>
  <c r="M51" i="23"/>
  <c r="K52" i="23"/>
  <c r="M52" i="23" s="1"/>
  <c r="K53" i="23"/>
  <c r="M53" i="23" s="1"/>
  <c r="K54" i="23"/>
  <c r="M54" i="23" s="1"/>
  <c r="K55" i="23"/>
  <c r="M55" i="23" s="1"/>
  <c r="K56" i="23"/>
  <c r="M56" i="23" s="1"/>
  <c r="K57" i="23"/>
  <c r="M57" i="23" s="1"/>
  <c r="K58" i="23"/>
  <c r="M58" i="23" s="1"/>
  <c r="K59" i="23"/>
  <c r="M59" i="23" s="1"/>
  <c r="K60" i="23"/>
  <c r="M60" i="23" s="1"/>
  <c r="M62" i="23"/>
  <c r="K63" i="23"/>
  <c r="M63" i="23" s="1"/>
  <c r="K64" i="23"/>
  <c r="M64" i="23" s="1"/>
  <c r="K65" i="23"/>
  <c r="M65" i="23" s="1"/>
  <c r="K66" i="23"/>
  <c r="M66" i="23" s="1"/>
  <c r="K67" i="23"/>
  <c r="M67" i="23" s="1"/>
  <c r="K68" i="23"/>
  <c r="M68" i="23" s="1"/>
  <c r="K69" i="23"/>
  <c r="M69" i="23" s="1"/>
  <c r="K70" i="23"/>
  <c r="M70" i="23" s="1"/>
  <c r="K71" i="23"/>
  <c r="M71" i="23" s="1"/>
  <c r="K72" i="23"/>
  <c r="M72" i="23" s="1"/>
  <c r="K74" i="23"/>
  <c r="M74" i="23" s="1"/>
  <c r="K75" i="23"/>
  <c r="M75" i="23" s="1"/>
  <c r="K76" i="23"/>
  <c r="M76" i="23" s="1"/>
  <c r="K77" i="23"/>
  <c r="M77" i="23" s="1"/>
  <c r="K78" i="23"/>
  <c r="M78" i="23" s="1"/>
  <c r="K79" i="23"/>
  <c r="M79" i="23" s="1"/>
  <c r="K80" i="23"/>
  <c r="M80" i="23" s="1"/>
  <c r="K81" i="23"/>
  <c r="M81" i="23" s="1"/>
  <c r="K82" i="23"/>
  <c r="M82" i="23" s="1"/>
  <c r="K83" i="23"/>
  <c r="M83" i="23" s="1"/>
  <c r="M85" i="23"/>
  <c r="K86" i="23"/>
  <c r="M88" i="23"/>
  <c r="K89" i="23"/>
  <c r="K90" i="23"/>
  <c r="M90" i="23" s="1"/>
  <c r="K93" i="23"/>
  <c r="K94" i="23"/>
  <c r="M94" i="23" s="1"/>
  <c r="K95" i="23"/>
  <c r="M95" i="23" s="1"/>
  <c r="K96" i="23"/>
  <c r="M96" i="23" s="1"/>
  <c r="K97" i="23"/>
  <c r="M97" i="23" s="1"/>
  <c r="M99" i="23"/>
  <c r="M100" i="23"/>
  <c r="K101" i="23"/>
  <c r="K102" i="23"/>
  <c r="M102" i="23" s="1"/>
  <c r="K103" i="23"/>
  <c r="M103" i="23" s="1"/>
  <c r="K104" i="23"/>
  <c r="M104" i="23" s="1"/>
  <c r="K105" i="23"/>
  <c r="M105" i="23" s="1"/>
  <c r="K106" i="23"/>
  <c r="M106" i="23" s="1"/>
  <c r="K109" i="23"/>
  <c r="K110" i="23"/>
  <c r="M110" i="23" s="1"/>
  <c r="K111" i="23"/>
  <c r="M111" i="23" s="1"/>
  <c r="K112" i="23"/>
  <c r="M112" i="23" s="1"/>
  <c r="K113" i="23"/>
  <c r="M113" i="23" s="1"/>
  <c r="K114" i="23"/>
  <c r="M114" i="23" s="1"/>
  <c r="K115" i="23"/>
  <c r="M115" i="23" s="1"/>
  <c r="K116" i="23"/>
  <c r="M116" i="23" s="1"/>
  <c r="K117" i="23"/>
  <c r="M117" i="23" s="1"/>
  <c r="K118" i="23"/>
  <c r="M118" i="23" s="1"/>
  <c r="M120" i="23"/>
  <c r="K121" i="23"/>
  <c r="K122" i="23"/>
  <c r="M122" i="23" s="1"/>
  <c r="K123" i="23"/>
  <c r="M123" i="23" s="1"/>
  <c r="K124" i="23"/>
  <c r="M124" i="23" s="1"/>
  <c r="K125" i="23"/>
  <c r="M125" i="23" s="1"/>
  <c r="K126" i="23"/>
  <c r="M126" i="23" s="1"/>
  <c r="M128" i="23"/>
  <c r="K129" i="23"/>
  <c r="K130" i="23"/>
  <c r="M130" i="23" s="1"/>
  <c r="K131" i="23"/>
  <c r="K132" i="23"/>
  <c r="M132" i="23" s="1"/>
  <c r="M13" i="23"/>
  <c r="M16" i="23"/>
  <c r="M22" i="23"/>
  <c r="M24" i="23"/>
  <c r="M30" i="23"/>
  <c r="M33" i="23"/>
  <c r="M92" i="23"/>
  <c r="M108" i="23"/>
  <c r="M7" i="23"/>
  <c r="C7" i="4" l="1"/>
  <c r="C20" i="4"/>
  <c r="M121" i="23"/>
  <c r="C19" i="4"/>
  <c r="M109" i="23"/>
  <c r="C18" i="4"/>
  <c r="M101" i="23"/>
  <c r="C17" i="4"/>
  <c r="M93" i="23"/>
  <c r="C16" i="4"/>
  <c r="M89" i="23"/>
  <c r="C15" i="4"/>
  <c r="M86" i="23"/>
  <c r="C14" i="4"/>
  <c r="M45" i="23"/>
  <c r="C13" i="4"/>
  <c r="M34" i="23"/>
  <c r="C12" i="4"/>
  <c r="M31" i="23"/>
  <c r="C11" i="4"/>
  <c r="M25" i="23"/>
  <c r="C10" i="4"/>
  <c r="M17" i="23"/>
  <c r="C8" i="4"/>
  <c r="M11" i="23"/>
  <c r="M129" i="23"/>
  <c r="K133" i="23"/>
  <c r="L21" i="4"/>
  <c r="M21" i="4"/>
  <c r="M133" i="23" l="1"/>
  <c r="K21" i="4"/>
  <c r="D4" i="4"/>
  <c r="B20" i="4"/>
  <c r="B19" i="4"/>
  <c r="B18" i="4"/>
  <c r="B17" i="4"/>
  <c r="B16" i="4"/>
  <c r="B15" i="4"/>
  <c r="B14" i="4"/>
  <c r="B13" i="4"/>
  <c r="B12" i="4"/>
  <c r="B4" i="4"/>
  <c r="D21" i="4" l="1"/>
  <c r="G75" i="23" l="1"/>
  <c r="G76" i="23"/>
  <c r="G77" i="23"/>
  <c r="G78" i="23"/>
  <c r="G79" i="23"/>
  <c r="G80" i="23"/>
  <c r="G81" i="23"/>
  <c r="L81" i="23" s="1"/>
  <c r="G74" i="23"/>
  <c r="H82" i="23"/>
  <c r="I82" i="23" s="1"/>
  <c r="L74" i="23" l="1"/>
  <c r="T74" i="23"/>
  <c r="H80" i="23"/>
  <c r="I80" i="23" s="1"/>
  <c r="L80" i="23"/>
  <c r="H79" i="23"/>
  <c r="I79" i="23" s="1"/>
  <c r="L79" i="23"/>
  <c r="H78" i="23"/>
  <c r="I78" i="23" s="1"/>
  <c r="L78" i="23"/>
  <c r="H77" i="23"/>
  <c r="I77" i="23" s="1"/>
  <c r="L77" i="23"/>
  <c r="H76" i="23"/>
  <c r="I76" i="23" s="1"/>
  <c r="L76" i="23"/>
  <c r="H75" i="23"/>
  <c r="I75" i="23" s="1"/>
  <c r="L75" i="23"/>
  <c r="H74" i="23"/>
  <c r="I74" i="23" s="1"/>
  <c r="H81" i="23"/>
  <c r="I81" i="23" s="1"/>
  <c r="H12" i="23"/>
  <c r="I12" i="23" s="1"/>
  <c r="H26" i="23"/>
  <c r="I26" i="23" s="1"/>
  <c r="H110" i="23"/>
  <c r="I110" i="23" s="1"/>
  <c r="H86" i="23" l="1"/>
  <c r="I86" i="23" s="1"/>
  <c r="H34" i="23"/>
  <c r="I34" i="23" s="1"/>
  <c r="H28" i="23"/>
  <c r="I28" i="23" s="1"/>
  <c r="H27" i="23"/>
  <c r="I27" i="23" s="1"/>
  <c r="H11" i="23"/>
  <c r="I11" i="23" s="1"/>
  <c r="H10" i="23"/>
  <c r="I10" i="23" s="1"/>
  <c r="H95" i="23" l="1"/>
  <c r="I95" i="23" s="1"/>
  <c r="H94" i="23"/>
  <c r="I94" i="23" s="1"/>
  <c r="H83" i="23"/>
  <c r="I83" i="23" s="1"/>
  <c r="H63" i="23"/>
  <c r="I63" i="23" s="1"/>
  <c r="H64" i="23"/>
  <c r="I64" i="23" s="1"/>
  <c r="H38" i="23"/>
  <c r="I38" i="23" s="1"/>
  <c r="H39" i="23"/>
  <c r="I39" i="23" s="1"/>
  <c r="H52" i="23"/>
  <c r="I52" i="23" s="1"/>
  <c r="H53" i="23"/>
  <c r="I53" i="23" s="1"/>
  <c r="H68" i="23"/>
  <c r="I68" i="23" s="1"/>
  <c r="H67" i="23"/>
  <c r="I67" i="23" s="1"/>
  <c r="H73" i="23" l="1"/>
  <c r="H20" i="23"/>
  <c r="I20" i="23" s="1"/>
  <c r="H19" i="23"/>
  <c r="I19" i="23" s="1"/>
  <c r="H18" i="23"/>
  <c r="I18" i="23" s="1"/>
  <c r="H17" i="23"/>
  <c r="I17" i="23" s="1"/>
  <c r="H16" i="23"/>
  <c r="I16" i="23" s="1"/>
  <c r="G15" i="23" l="1"/>
  <c r="H69" i="23"/>
  <c r="I69" i="23" s="1"/>
  <c r="H65" i="23"/>
  <c r="I65" i="23" s="1"/>
  <c r="H58" i="23"/>
  <c r="I58" i="23" s="1"/>
  <c r="H54" i="23"/>
  <c r="I54" i="23" s="1"/>
  <c r="H47" i="23"/>
  <c r="I47" i="23" s="1"/>
  <c r="H56" i="23"/>
  <c r="I56" i="23" s="1"/>
  <c r="H45" i="23"/>
  <c r="I45" i="23" s="1"/>
  <c r="H36" i="23"/>
  <c r="I36" i="23" s="1"/>
  <c r="H131" i="23" l="1"/>
  <c r="I131" i="23" s="1"/>
  <c r="H130" i="23"/>
  <c r="I130" i="23" s="1"/>
  <c r="H129" i="23"/>
  <c r="I129" i="23" s="1"/>
  <c r="H128" i="23"/>
  <c r="I128" i="23" s="1"/>
  <c r="H122" i="23"/>
  <c r="I122" i="23" s="1"/>
  <c r="H123" i="23"/>
  <c r="I123" i="23" s="1"/>
  <c r="H124" i="23"/>
  <c r="I124" i="23" s="1"/>
  <c r="H126" i="23"/>
  <c r="I126" i="23" s="1"/>
  <c r="H125" i="23"/>
  <c r="I125" i="23" s="1"/>
  <c r="H121" i="23"/>
  <c r="I121" i="23" s="1"/>
  <c r="H132" i="23"/>
  <c r="I132" i="23" s="1"/>
  <c r="H120" i="23"/>
  <c r="I120" i="23" s="1"/>
  <c r="H118" i="23"/>
  <c r="I118" i="23" s="1"/>
  <c r="H117" i="23"/>
  <c r="I117" i="23" s="1"/>
  <c r="H116" i="23"/>
  <c r="I116" i="23" s="1"/>
  <c r="H115" i="23"/>
  <c r="I115" i="23" s="1"/>
  <c r="H114" i="23"/>
  <c r="I114" i="23" s="1"/>
  <c r="H113" i="23"/>
  <c r="I113" i="23" s="1"/>
  <c r="H112" i="23"/>
  <c r="I112" i="23" s="1"/>
  <c r="H111" i="23"/>
  <c r="I111" i="23" s="1"/>
  <c r="H109" i="23"/>
  <c r="I109" i="23" s="1"/>
  <c r="H108" i="23"/>
  <c r="I108" i="23" s="1"/>
  <c r="H106" i="23"/>
  <c r="I106" i="23" s="1"/>
  <c r="H103" i="23"/>
  <c r="I103" i="23" s="1"/>
  <c r="H102" i="23"/>
  <c r="I102" i="23" s="1"/>
  <c r="H105" i="23"/>
  <c r="I105" i="23" s="1"/>
  <c r="H104" i="23"/>
  <c r="I104" i="23" s="1"/>
  <c r="H101" i="23"/>
  <c r="I101" i="23" s="1"/>
  <c r="H100" i="23"/>
  <c r="I100" i="23" s="1"/>
  <c r="H99" i="23"/>
  <c r="I99" i="23" s="1"/>
  <c r="H97" i="23"/>
  <c r="I97" i="23" s="1"/>
  <c r="H96" i="23"/>
  <c r="I96" i="23" s="1"/>
  <c r="H93" i="23"/>
  <c r="I93" i="23" s="1"/>
  <c r="H92" i="23"/>
  <c r="I92" i="23" s="1"/>
  <c r="H90" i="23"/>
  <c r="I90" i="23" s="1"/>
  <c r="H89" i="23"/>
  <c r="I89" i="23" s="1"/>
  <c r="H88" i="23"/>
  <c r="I88" i="23" s="1"/>
  <c r="H85" i="23"/>
  <c r="I85" i="23" s="1"/>
  <c r="H84" i="23" s="1"/>
  <c r="H72" i="23"/>
  <c r="I72" i="23" s="1"/>
  <c r="H71" i="23"/>
  <c r="I71" i="23" s="1"/>
  <c r="H70" i="23"/>
  <c r="I70" i="23" s="1"/>
  <c r="H66" i="23"/>
  <c r="I66" i="23" s="1"/>
  <c r="H62" i="23"/>
  <c r="I62" i="23" s="1"/>
  <c r="H60" i="23"/>
  <c r="I60" i="23" s="1"/>
  <c r="H59" i="23"/>
  <c r="I59" i="23" s="1"/>
  <c r="H55" i="23"/>
  <c r="I55" i="23" s="1"/>
  <c r="H51" i="23"/>
  <c r="I51" i="23" s="1"/>
  <c r="H49" i="23"/>
  <c r="I49" i="23" s="1"/>
  <c r="H48" i="23"/>
  <c r="I48" i="23" s="1"/>
  <c r="H46" i="23"/>
  <c r="I46" i="23" s="1"/>
  <c r="H57" i="23"/>
  <c r="I57" i="23" s="1"/>
  <c r="H44" i="23"/>
  <c r="I44" i="23" s="1"/>
  <c r="H41" i="23"/>
  <c r="I41" i="23" s="1"/>
  <c r="H40" i="23"/>
  <c r="I40" i="23" s="1"/>
  <c r="H37" i="23"/>
  <c r="I37" i="23" s="1"/>
  <c r="H35" i="23"/>
  <c r="I35" i="23" s="1"/>
  <c r="I33" i="23"/>
  <c r="H31" i="23"/>
  <c r="I31" i="23" s="1"/>
  <c r="H30" i="23"/>
  <c r="I30" i="23" s="1"/>
  <c r="H14" i="23"/>
  <c r="I14" i="23" s="1"/>
  <c r="H13" i="23"/>
  <c r="I13" i="23" s="1"/>
  <c r="H25" i="23"/>
  <c r="I25" i="23" s="1"/>
  <c r="H24" i="23"/>
  <c r="I24" i="23" s="1"/>
  <c r="H22" i="23"/>
  <c r="I22" i="23" s="1"/>
  <c r="G21" i="23" s="1"/>
  <c r="H8" i="23"/>
  <c r="I8" i="23" s="1"/>
  <c r="H7" i="23"/>
  <c r="I7" i="23" s="1"/>
  <c r="H6" i="23" l="1"/>
  <c r="H127" i="23"/>
  <c r="H119" i="23"/>
  <c r="H87" i="23"/>
  <c r="G9" i="23"/>
  <c r="G23" i="23"/>
  <c r="G29" i="23"/>
  <c r="H98" i="23"/>
  <c r="H91" i="23"/>
  <c r="H107" i="23"/>
  <c r="H32" i="23"/>
  <c r="H42" i="23"/>
  <c r="I127" i="23" l="1"/>
  <c r="I98" i="23"/>
  <c r="I32" i="23"/>
  <c r="I119" i="23"/>
  <c r="I107" i="23"/>
  <c r="I87" i="23"/>
  <c r="I84" i="23"/>
  <c r="I133" i="23" l="1"/>
  <c r="L133" i="23" s="1"/>
  <c r="E21" i="4"/>
  <c r="G21" i="4"/>
  <c r="H21" i="4"/>
  <c r="I21" i="4"/>
  <c r="F21" i="4"/>
  <c r="J21" i="4" l="1"/>
  <c r="C21" i="4" l="1"/>
  <c r="E22" i="4" l="1"/>
  <c r="F22" i="4" s="1"/>
  <c r="G22" i="4" s="1"/>
  <c r="H22" i="4" s="1"/>
  <c r="I22" i="4" s="1"/>
  <c r="J22" i="4" s="1"/>
  <c r="K22" i="4" s="1"/>
  <c r="L22" i="4" s="1"/>
  <c r="M22" i="4" s="1"/>
</calcChain>
</file>

<file path=xl/sharedStrings.xml><?xml version="1.0" encoding="utf-8"?>
<sst xmlns="http://schemas.openxmlformats.org/spreadsheetml/2006/main" count="499" uniqueCount="297">
  <si>
    <t>ITEM</t>
  </si>
  <si>
    <t>CÓDIGO</t>
  </si>
  <si>
    <t>FONTE</t>
  </si>
  <si>
    <t>UNID.</t>
  </si>
  <si>
    <t>QUANT.</t>
  </si>
  <si>
    <t>VALOR (R$)</t>
  </si>
  <si>
    <t>1.1</t>
  </si>
  <si>
    <t>un</t>
  </si>
  <si>
    <t>2.1</t>
  </si>
  <si>
    <t>m³</t>
  </si>
  <si>
    <t>4.1</t>
  </si>
  <si>
    <t>SINAPI</t>
  </si>
  <si>
    <t>m²</t>
  </si>
  <si>
    <t>4.2</t>
  </si>
  <si>
    <t>5.1</t>
  </si>
  <si>
    <t>kg</t>
  </si>
  <si>
    <t>6.1</t>
  </si>
  <si>
    <t>3.1.1</t>
  </si>
  <si>
    <t>m</t>
  </si>
  <si>
    <t>3.1.2</t>
  </si>
  <si>
    <t>3.2</t>
  </si>
  <si>
    <t>3.2.1</t>
  </si>
  <si>
    <t>3.2.2</t>
  </si>
  <si>
    <t>7.1</t>
  </si>
  <si>
    <t>7.2</t>
  </si>
  <si>
    <t>7.3</t>
  </si>
  <si>
    <t>8.2</t>
  </si>
  <si>
    <t>1.3</t>
  </si>
  <si>
    <t>1.4</t>
  </si>
  <si>
    <t>1.5</t>
  </si>
  <si>
    <t>1.6</t>
  </si>
  <si>
    <t>2.2</t>
  </si>
  <si>
    <t>6.2</t>
  </si>
  <si>
    <t>9.1</t>
  </si>
  <si>
    <t>3.1.3</t>
  </si>
  <si>
    <t>3.1.5</t>
  </si>
  <si>
    <t>3.2.3</t>
  </si>
  <si>
    <t>3.2.5</t>
  </si>
  <si>
    <t>6.3</t>
  </si>
  <si>
    <t>7.5</t>
  </si>
  <si>
    <t>7.6</t>
  </si>
  <si>
    <t>ENGENHEIRO CIVIL DE OBRA PLENO COM ENCARGOS COMPLEMENTARES</t>
  </si>
  <si>
    <t>h</t>
  </si>
  <si>
    <t>3.2.4</t>
  </si>
  <si>
    <t>3.1.4</t>
  </si>
  <si>
    <t>3.1.6</t>
  </si>
  <si>
    <t>LANÇAMENTO COM USO DE BALDES, ADENSAMENTO E ACABAMENTO DE CONCRETO EM ESTRUTURAS. AF_12/2015</t>
  </si>
  <si>
    <t>3.2.6</t>
  </si>
  <si>
    <t>PR. UNIT.(R$) COM BDI</t>
  </si>
  <si>
    <t>CUSTO TOTAL COM BDI INCLUSO</t>
  </si>
  <si>
    <t>PISO</t>
  </si>
  <si>
    <t>APLICAÇÃO DE FUNDO SELADOR LÁTEX PVA EM PAREDES, UMA DEMÃO. AF_06/2014</t>
  </si>
  <si>
    <t>APLICAÇÃO MANUAL DE PINTURA COM TINTA LÁTEX ACRÍLICA EM TETO, DUAS DEMÃOS. AF_06/2014</t>
  </si>
  <si>
    <t>10.1</t>
  </si>
  <si>
    <t>10.2</t>
  </si>
  <si>
    <t>8.1</t>
  </si>
  <si>
    <t>3.2.7</t>
  </si>
  <si>
    <t>2.3</t>
  </si>
  <si>
    <t>ASSENTO SANITARIO DE PLASTICO, TIPO CONVENCIONAL</t>
  </si>
  <si>
    <t>ELETRODUTO FLEXÍVEL CORRUGADO, PVC, DN 25 MM (3/4"), PARA CIRCUITOS TERMINAIS, INSTALADO EM PAREDE - FORNECIMENTO E INSTALAÇÃO. AF_12/2015</t>
  </si>
  <si>
    <t>CABO DE COBRE FLEXÍVEL ISOLADO, 2,5 MM², ANTI-CHAMA 450/750 V, PARA CIRCUITOS TERMINAIS - FORNECIMENTO E INSTALAÇÃO. AF_12/2015</t>
  </si>
  <si>
    <t>CABO DE COBRE FLEXÍVEL ISOLADO, 25 MM², ANTI-CHAMA 450/750 V, PARA DISTRIBUIÇÃO - FORNECIMENTO E INSTALAÇÃO. AF_12/2015</t>
  </si>
  <si>
    <t>1.2</t>
  </si>
  <si>
    <t>DESCRIÇÃO</t>
  </si>
  <si>
    <t>TOTAL</t>
  </si>
  <si>
    <t>1º MÊS</t>
  </si>
  <si>
    <t>2º MÊS</t>
  </si>
  <si>
    <t>3º MÊS</t>
  </si>
  <si>
    <t>4º MÊS</t>
  </si>
  <si>
    <t>5º MÊS</t>
  </si>
  <si>
    <t>6º MÊS</t>
  </si>
  <si>
    <t>TOTAL COM BDI</t>
  </si>
  <si>
    <t>SALDO ACUMULADO</t>
  </si>
  <si>
    <t>6.4</t>
  </si>
  <si>
    <t>6.5</t>
  </si>
  <si>
    <t>9.2</t>
  </si>
  <si>
    <t>6.6</t>
  </si>
  <si>
    <t>M2</t>
  </si>
  <si>
    <t>8.3</t>
  </si>
  <si>
    <t>9.3</t>
  </si>
  <si>
    <t>um</t>
  </si>
  <si>
    <t>1.7</t>
  </si>
  <si>
    <t>M</t>
  </si>
  <si>
    <t>M3</t>
  </si>
  <si>
    <t>KG</t>
  </si>
  <si>
    <t>UN</t>
  </si>
  <si>
    <t>BASE SINAPI:</t>
  </si>
  <si>
    <t xml:space="preserve"> BDI: </t>
  </si>
  <si>
    <t>SERVIÇOS PRELIMINARES</t>
  </si>
  <si>
    <t>m3</t>
  </si>
  <si>
    <t>M²</t>
  </si>
  <si>
    <t>H</t>
  </si>
  <si>
    <t>2.4</t>
  </si>
  <si>
    <t>2.5</t>
  </si>
  <si>
    <t>3.3</t>
  </si>
  <si>
    <t>3.4</t>
  </si>
  <si>
    <t>5.2</t>
  </si>
  <si>
    <t>5.3</t>
  </si>
  <si>
    <t>MADEIRA ROLICA SEM TRATAMENTO, EUCALIPTO OU EQUIVALENTE DA REGIAO, H = 3 M, D = 12 A 15 CM (PARA ESCORAMENTO)</t>
  </si>
  <si>
    <t>LOCAÇÃO DA OBRA</t>
  </si>
  <si>
    <t>7.7</t>
  </si>
  <si>
    <t>7.8</t>
  </si>
  <si>
    <t>7.9</t>
  </si>
  <si>
    <t>8.4</t>
  </si>
  <si>
    <t>PINTURA</t>
  </si>
  <si>
    <t xml:space="preserve"> PEDREIRO</t>
  </si>
  <si>
    <t>UM</t>
  </si>
  <si>
    <t>9.4</t>
  </si>
  <si>
    <t>9.5</t>
  </si>
  <si>
    <t>9.6</t>
  </si>
  <si>
    <t>9.7</t>
  </si>
  <si>
    <t xml:space="preserve"> M2</t>
  </si>
  <si>
    <t>M³</t>
  </si>
  <si>
    <t>m2</t>
  </si>
  <si>
    <t>94965</t>
  </si>
  <si>
    <t>CONCRETO FCK = 25MPA, TRAÇO 1:2,3:2,7 (CIMENTO/ AREIA MÉDIA/ BRITA 1) M3 CR 
- PREPARO MECÂNICO COM BETONEIRA 400 L. AF_07/2016</t>
  </si>
  <si>
    <t xml:space="preserve">ALVENARIA </t>
  </si>
  <si>
    <t>REVESTIMENTE DE PAREDE</t>
  </si>
  <si>
    <t>PONTO DE CONSUMO TERMINAL DE ÁGUA FRIA (SUBRAMAL) COM TUBULAÇÃO DE PVC, DN 25 MM, INSTALADO EM RAMAL DE ÁGUA, INCLUSOS RASGO E CHUMBAMENTO EM ALVENARIA. AF_12/2014</t>
  </si>
  <si>
    <t>PONTO DE ILUMINAÇÃO E TOMADA, RESIDENCIAL, INCLUINDO INTERRUPTOR SIMPLES E TOMADA 10A/250V, CAIXA ELÉTRICA, ELETRODUTO, CABO, RASGO, QUEBRA E CHUMBAMENTO (EXCLUINDO LUMINÁRIA E LÂMPADA). AF_01/2016</t>
  </si>
  <si>
    <t>U</t>
  </si>
  <si>
    <t>88483</t>
  </si>
  <si>
    <t>88487</t>
  </si>
  <si>
    <t>APLICAÇÃO MANUAL DE PINTURA COM TINTA LÁTEX PVA EM PAREDES, DUAS DEMÃOS. AF_06/2014</t>
  </si>
  <si>
    <t>ESQUADRIAS</t>
  </si>
  <si>
    <t xml:space="preserve">93184 </t>
  </si>
  <si>
    <t>VERGA PRÉ-MOLDADA PARA PORTAS COM ATÉ 1,5 M DE VÃO. AF_03/2016 M AS 21,36</t>
  </si>
  <si>
    <t>DEMOLIÇÕES</t>
  </si>
  <si>
    <t>CHAPISCO APLICADO EM ALVENARIAS E ESTRUTURAS DE CONCRETO INTERNAS, COM COLHER DE PEDREIRO. ARGAMASSA TRAÇO 1:3 COM PREPARO MANUAL. AF_06/2014</t>
  </si>
  <si>
    <t>INSTALAÇÕES ELÉTRICAS</t>
  </si>
  <si>
    <t>REGISTRO DE GAVETA BRUTO, LATÃO, ROSCÁVEL, 3/4", FORNECIDO E INSTALADO
EM RAMAL DE ÁGUA. AF_12/2014</t>
  </si>
  <si>
    <t>8.5</t>
  </si>
  <si>
    <t>8.6</t>
  </si>
  <si>
    <t>8.7</t>
  </si>
  <si>
    <t>8.8</t>
  </si>
  <si>
    <t xml:space="preserve">DESCRIÇÃO DOS SERVIÇOS </t>
  </si>
  <si>
    <t>PR. UNIT.(R$) SEM BDI</t>
  </si>
  <si>
    <t>ALVENARIA DE VEDAÇÃO DE BLOCOS CERÂMICOS FURADOS NA VERTICAL DE 9X19X39CM (ESPESSURA 9CM) DE PAREDES COM ÁREA LÍQUIDA MAIOR OU IGUAL A 6M² COM VÃOS E ARGAMASSA DE ASSENTAMENTO COM PREPARO MANUAL. AF_06/2014</t>
  </si>
  <si>
    <t>20,34%</t>
  </si>
  <si>
    <t>1</t>
  </si>
  <si>
    <t>8.9</t>
  </si>
  <si>
    <t>8.10</t>
  </si>
  <si>
    <t>2.6</t>
  </si>
  <si>
    <t>2.7</t>
  </si>
  <si>
    <t>2.8</t>
  </si>
  <si>
    <t>2.9</t>
  </si>
  <si>
    <t>CP IFRJ</t>
  </si>
  <si>
    <t>PLACA DE OBRA EM CHAPA DE ACO FINA A QUENTE BITOLA MSG 14, E = 2 MM (16 KG / M²) - 12 M² MODELO MEC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</si>
  <si>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</si>
  <si>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>CINTAS SUPERIORES</t>
  </si>
  <si>
    <t>FUNDAÇÃO/ SAPATAS</t>
  </si>
  <si>
    <t>MONTAGEM E DESMONTAGEM DE FÔRMA DE PILARES RETANGULARES E ESTRUTURAS SIMILARES COM ÁREA MÉDIA DAS SEÇÕES MAIOR QUE 0,25 M², PÉ-DIREITO DUPLO, EM CHAPA DE MADEIRA COMPENSADA PLASTIFICADA, 18 UTILIZAÇÕES. AF_12/2015</t>
  </si>
  <si>
    <t>LAVATÓRIO LOUÇA BRANCA SUSPENSO, 29,5 X 39CM OU EQUIVALENTE, PADRÃO POPULAR, INCLUSO SIFÃO FLEXÍVEL EM PVC, VÁLVULA E ENGATE FLEXÍVEL 30CM PLÁSTICO E TORNEIRA CROMADA DE MESA, PADRÃO POPULAR - FORNECIMENTO E
INSTALAÇÃO. AF_01/2020</t>
  </si>
  <si>
    <t>CAIXA D´AGUA EM POLIETILENO, 500 LITROS, COM ACESSÓRIOS UN CR 656,52</t>
  </si>
  <si>
    <t>JANELA DE ALUMÍNIO DE CORRER COM 2 FOLHAS PARA VIDROS, COM VIDROS, BATENTE, ACABAMENTO COM ACETATO OU BRILHANTE E FERRAGENS. EXCLUSIVE ALIZA
R E CONTRAMARCO. FORNECIMENTO E INSTALAÇÃO. AF_12/2019</t>
  </si>
  <si>
    <t>SOLEIRA EM GRANITO, LARGURA 15 CM, ESPESSURA 2,0 CM. AF_06/2018 M CR 84,47</t>
  </si>
  <si>
    <t>PEITORIL EM MARMORE BRANCO, LARGURA DE 15CM, ASSENTADO COM ARGAMASSA TRACO 1:4 (CIMENTO E AREIA MEDIA), PREPARO MANUAL DA ARGAMASSA</t>
  </si>
  <si>
    <t>IMPERMEABILIZAÇÃO DE PISO COM ARGAMASSA DE CIMENTO E AREIA, COM ADITIVO IMPERMEABILIZANTE, E = 2CM. AF_06/2018</t>
  </si>
  <si>
    <t>MONTAGEM E DESMONTAGEM DE ANDAIME MODULAR FACHADEIRO, COM PISO METÁLICO, PARA EDIFICAÇÕES COM MÚLTIPLOS PAVIMENTOS (EXCLUSIVE ANDAIME E LIMPEZA). AF_11/2017</t>
  </si>
  <si>
    <t>BANCADA DE MÁRMORE SINTÉTICO 120 X 60CM, COM CUBA INTEGRADA, INCLUSO SIFÃO TIPO FLEXÍVEL EM PVC, VÁLVULA EM PLÁSTICO CROMADO TIPO AMERICANA
E TORNEIRA CROMADA LONGA, DE PAREDE, PADRÃO POPULAR - FORNECIMENTO E I
NSTALAÇÃO. AF_01/2020</t>
  </si>
  <si>
    <t>CAIXA SIFONADA, PVC, DN 100 X 100 X 50 MM, JUNTA ELÁSTICA, FORNECIDA E INSTALADA EM RAMAL DE DESCARGA OU EM RAMAL DE ESGOTO SANITÁRIO. AF_12/2014</t>
  </si>
  <si>
    <t>ESTRUTURA</t>
  </si>
  <si>
    <t>8.11</t>
  </si>
  <si>
    <t>10.3</t>
  </si>
  <si>
    <t>10.4</t>
  </si>
  <si>
    <t>10.5</t>
  </si>
  <si>
    <t>ITEM 1 : PORTAL E GUARITA</t>
  </si>
  <si>
    <t>LOCACAO DE ANDAIME METALICO TIPO FACHADEIRO, LARGURA DE 1,20 M, ALTURA POR PECA DE 2,0 M, INCLUINDO SAPATAS E ITENS NECESSARIOS A INSTALACAO</t>
  </si>
  <si>
    <t>DEMOLIÇÃO DE ALVENARIA DE BLOCO FURADO, DE FORMA MANUAL, SEM REAPROVEITAMENTO. AF_12/2017</t>
  </si>
  <si>
    <t>INSTALAÇÕES HIDROSSANITÁRIAS</t>
  </si>
  <si>
    <t>PORTA DE FERRO, DE ABRIR, TIPO GRADE COM CHAPA, COM GUARNIÇÕES. AF_12/ M2 CR 2019 (PORTÃO)</t>
  </si>
  <si>
    <t>LASTRO DE CONCRETO MAGRO, APLICADO EM BLOCOS DE COROAMENTO OU SAPATAS. AF_08/2017</t>
  </si>
  <si>
    <t>CONCRETO FCK = 25MPA, TRAÇO 1:2,3:2,7 (CIMENTO/ AREIA MÉDIA/ BRITA 1) - PREPARO MECÂNICO COM BETONEIRA 600 L. AF_07/2016</t>
  </si>
  <si>
    <t>CONCRETAGEM DE BLOCOS DE COROAMENTO E VIGAS BALDRAME, FCK 30 MPA, COM USO DE JERICA LANÇAMENTO, ADENSAMENTO E ACABAMENTO. AF_06/2017</t>
  </si>
  <si>
    <t>ANDAIMES</t>
  </si>
  <si>
    <t xml:space="preserve">AUXILIAR DE PEDREIRO </t>
  </si>
  <si>
    <t>1.3.1</t>
  </si>
  <si>
    <t>1.3.2</t>
  </si>
  <si>
    <t>3.3.1</t>
  </si>
  <si>
    <t>3.3.2</t>
  </si>
  <si>
    <t>3.3.3</t>
  </si>
  <si>
    <t>3.3.4</t>
  </si>
  <si>
    <t>3.4.1</t>
  </si>
  <si>
    <t>3.4.2</t>
  </si>
  <si>
    <t>3.4.3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</si>
  <si>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</si>
  <si>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 xml:space="preserve">74065/001 </t>
  </si>
  <si>
    <t>PINTURA ESMALTE FOSCO PARA MADEIRA, DUAS DEMAOS, SOBRE FUNDO NIVELADOR BRANCO</t>
  </si>
  <si>
    <t>27,83</t>
  </si>
  <si>
    <t>21,67</t>
  </si>
  <si>
    <t>CONTRAPISO EM ARGAMASSA TRAÇO 1:4 (CIMENTO E AREIA), PREPARO MANUAL, APLICADO EM ÁREAS SECAS SOBRE LAJE, NÃO ADERIDO, ESPESSURA 4CM. AF_06/2</t>
  </si>
  <si>
    <t>27,76</t>
  </si>
  <si>
    <t>CONCRETAGEM DE SAPATAS, FCK 30 MPA, COM USO DE JERICA LANÇAMENTO, ADENSAMENTO E ACABAMENTO. AF_06/2017</t>
  </si>
  <si>
    <t>LÂMPADA TUBULAR LED DE 9/10 W, BASE G13 - FORNECIMENTO E INSTALAÇÃO. AF_02/2020_P</t>
  </si>
  <si>
    <t>SARRAFO DE MADEIRA APARELHADA *2 X 10* CM, MACARANDUBA, ANGELIM OU EQUIVALENTE DA REGIAO</t>
  </si>
  <si>
    <t>ARMAÇÃO DE PILAR OU VIGA DE UMA ESTRUTURA CONVENCIONAL DE CONCRETO ARMADO EM UM EDIFÍCIO DE MÚLTIPLOS PAVIMENTOS UTILIZANDO AÇO CA-60 DE 5.0 MM - MONTAGEM. AF_12/2015</t>
  </si>
  <si>
    <t>ARMAÇÃO DE PILAR OU VIGA DE UMA ESTRUTURA CONVENCIONAL DE CONCRETO ARMADO EM UM EDIFÍCIO DE MÚLTIPLOS PAVIMENTOS UTILIZANDO AÇO CA-60 DE 5.0MM - MONTAGEM. AF_12/2015</t>
  </si>
  <si>
    <t>CINTA  (vigas baldrame)</t>
  </si>
  <si>
    <t>ESCAVAÇÃO MANUAL PARA BLOCO DE COROAMENTO OU SAPATA, COM PREVISÃO DE FÔRMA. AF_06/2017</t>
  </si>
  <si>
    <t>REVESTIMENTO CERÂMICO PARA PISO COM PLACAS TIPO ESMALTADA EXTRA DE DIMENSÕES 35X35 CM APLICADA EM AMBIENTES DE ÁREA ENTRE 5 M2 E 10 M2. AF_06/2014</t>
  </si>
  <si>
    <t>CONCRETAGEM DE PILARES, FCK = 25 MPA, COM USO DE BOMBA EM EDIFICAÇÃO COM SEÇÃO MÉDIA DE PILARES MAIOR QUE 0,25 M² - LANÇAMENTO, ADENSAMENTO E ACABAMENTO. AF_12/2015</t>
  </si>
  <si>
    <t>PISO PARA CONSTRUÇÃO TEMPORÁRIA EM MADEIRA, SEM REAPROVEITAMENTO. AF_0 5/2018</t>
  </si>
  <si>
    <t xml:space="preserve">TRAMA DE MADEIRA COMPOSTA POR TERÇAS PARA TELHADOS DE ATÉ 2 ÁGUAS PARA   TELHA ONDULADA DE FIBROCIMENTO, METÁLICA, PLÁSTICA OU TERMOACÚSTICA,INCLUSO TRANSPORTE VERTICAL. AF_07/2019
 </t>
  </si>
  <si>
    <t>TELHAMENTO COM TELHA ONDULADA DE FIBROCIMENTO E = 6 MM, COM RECOBRIMENTO LATERAL DE 1 1/4 DE ONDA PARA TELHADO COM INCLINAÇÃO MÁXIMA DE 10°,COM ATÉ 2 ÁGUAS, INCLUSO IÇAMENTO. AF_07/2019</t>
  </si>
  <si>
    <t xml:space="preserve">PAREDE DE MADEIRA COMPENSADA PARA CONSTRUÇÃO TEMPORÁRIA EM CHAPA DUPLA , EXTERNA, COM ÁREA LÍQUIDA MAIOR OU IGUAL A QUE 6 M², COM VÃO. AF_05/2018 </t>
  </si>
  <si>
    <t>PORTA DE MADEIRA PARA PINTURA, SEMI-OCA (LEVE OU MÉDIA), 60X210CM, ESPESSURA DE 3,5CM, INCLUSO DOBRADIÇAS - FORNECIMENTO E INSTALAÇÃO. AF_12/2019</t>
  </si>
  <si>
    <t xml:space="preserve"> VASO SANITARIO SIFONADO CONVENCIONAL COM LOUÇA BRANCA, INCLUSO CONJUNTO DE LIGAÇÃO PARA BACIA SANITÁRIA AJUSTÁVEL - FORNECIMENTO E INSTALAÇãO. AF_10/2016</t>
  </si>
  <si>
    <t>1.4.1</t>
  </si>
  <si>
    <t>1.4.2</t>
  </si>
  <si>
    <t>1.4.3</t>
  </si>
  <si>
    <t>1.4.4</t>
  </si>
  <si>
    <t>1.4.5</t>
  </si>
  <si>
    <t>1.5.1</t>
  </si>
  <si>
    <t>CORTE E DOBRA DE AÇO CA-60, DIÂMETRO DE 5,0 MM, UTILIZADO EM ESTRIBO CONTÍNUO HELICOIDAL. AF_10/2016</t>
  </si>
  <si>
    <t xml:space="preserve">REATERRO MANUAL APILOADO COM SOQUETE. AF_10/2017 </t>
  </si>
  <si>
    <t>3.3.5</t>
  </si>
  <si>
    <t>3.3.6</t>
  </si>
  <si>
    <t>3.3.7</t>
  </si>
  <si>
    <t>CORTE E DOBRA DE AÇO CA-50, DIÂMETRO DE 10,0 MM, UTILIZADO EM ESTRUTURAS DIVERSAS, EXCETO LAJES. AF_12/2015 3/8</t>
  </si>
  <si>
    <r>
      <t xml:space="preserve">ARMAÇÃO DE BLOCO, VIGA BALDRAME OU </t>
    </r>
    <r>
      <rPr>
        <b/>
        <sz val="11"/>
        <rFont val="Calibri"/>
        <family val="2"/>
        <scheme val="minor"/>
      </rPr>
      <t xml:space="preserve">SAPATA </t>
    </r>
    <r>
      <rPr>
        <sz val="11"/>
        <rFont val="Calibri"/>
        <family val="2"/>
        <scheme val="minor"/>
      </rPr>
      <t>UTILIZANDO AÇO CA-50 DE 10 MM - MONTAGEM. AF_06/2017 3/8</t>
    </r>
  </si>
  <si>
    <t>ARMAÇÃO DE PILAR OU VIGA DE UMA ESTRUTURA CONVENCIONAL DE CONCRETO ARM ADO EM UM EDIFÍCIO DE MÚLTIPLOS PAVIMENTOS UTILIZANDO AÇO CA-50 DE 6,3 MM - MONTAGEM. AF_12/2015 1/4</t>
  </si>
  <si>
    <t>ARMAÇÃO DE PILAR OU VIGA DE UMA ESTRUTURA CONVENCIONAL DE CONCRETO ARMADO EM UM EDIFÍCIO DE MÚLTIPLOS PAVIMENTOS UTILIZANDO AÇO CA-50 DE 10.0 MM - MONTAGEM. AF_12/2015 3/8</t>
  </si>
  <si>
    <t xml:space="preserve">CORTE E DOBRA DE AÇO CA-60, DIÂMETRO DE 5,0 MM, UTILIZADO EM ESTRIBO CONTÍNUO HELICOIDAL. AF_10/2016 </t>
  </si>
  <si>
    <t>ARMAÇÃO DE PILAR OU VIGA DE UMA ESTRUTURA CONVENCIONAL DE CONCRETO ARMADO EM UM EDIFÍCIO DE MÚLTIPLOS PAVIMENTOS UTILIZANDO AÇO CA-50 DE 12,5 MM - MONTAGEM. AF_12/2015 1/2</t>
  </si>
  <si>
    <t>CORTE E DOBRA DE AÇO CA-50, DIÂMETRO DE 12,5 MM, UTILIZADO EM ESTRUTURAS DIVERSAS, EXCETO LAJES. AF_12/2015 1/2</t>
  </si>
  <si>
    <t>ARMAÇÃO DE PILAR OU VIGA DE UMA ESTRUTURA CONVENCIONAL DE CONCRETO ARMADO EM UM EDIFÍCIO DE MÚLTIPLOS PAVIMENTOS UTILIZANDO AÇO CA-50 DE 8,0 MM - MONTAGEM. AF_12/2015 5/16</t>
  </si>
  <si>
    <t>CORTE E DOBRA DE AÇO CA-50, DIÂMETRO DE 8,0 MM, UTILIZADO EM LAJE. AF_ 12/2015 5/16</t>
  </si>
  <si>
    <t>CORTE E DOBRA DE AÇO CA-50, DIÂMETRO DE 6,3 MM, UTILIZADO EM LAJE. AF_12/2015</t>
  </si>
  <si>
    <t xml:space="preserve">TELA DE ACO SOLDADA NERVURADA, CA-60, Q-92, (1,48 KG/M2), DIAMETRO DO FIO = 4,2 MM, LARGURA = 2,45 X 60 M DE COMPRIMENTO, ESPACAMENTO DA MALHA = 15  X 15 CM </t>
  </si>
  <si>
    <t xml:space="preserve">TELA PLASTICA LARANJA, TIPO TAPUME PARA SINALIZACAO, MALHA RETANGULAR, ROLO 1.20 X 50 M (L X C) </t>
  </si>
  <si>
    <t>FABRICAÇÃO, MONTAGEM E DESMONTAGEM DE FÔRMA PARA SAPATA, EM MADEIRA SERRADA, E=25 MM, 4 UTILIZAÇÕES. AF_06/2017</t>
  </si>
  <si>
    <t>3.2.8</t>
  </si>
  <si>
    <t>3.3.8</t>
  </si>
  <si>
    <t>3.3.9</t>
  </si>
  <si>
    <t>3.3.10</t>
  </si>
  <si>
    <t>3.3.11</t>
  </si>
  <si>
    <t>ALVENARIA DE VEDAÇÃO DE BLOCOS VAZADOS DE CONCRETO DE 9X19X39CM (ESPES SURA 9CM) DE PAREDES COM ÁREA LÍQUIDA MENOR QUE 6M² COM VÃOS E ARGAMASSA DE ASSENTAMENTO COM PREPARO MANUAL. AF_06/2014</t>
  </si>
  <si>
    <t>PREGO DE ACO POLIDO COM CABECA 17 X 21 (2 X 11)</t>
  </si>
  <si>
    <t>1.3.3</t>
  </si>
  <si>
    <t>1.3.4</t>
  </si>
  <si>
    <t>1.3.5</t>
  </si>
  <si>
    <t>TAPUME</t>
  </si>
  <si>
    <t>BARRACÃO DE OBRAS</t>
  </si>
  <si>
    <t xml:space="preserve">74141/002 </t>
  </si>
  <si>
    <t>LAJE PRE-MOLD BETA 12 P/3,5KN/M2 VAO 4,1M INCL VIGOTAS TIJOLOS ARMADURA NEGATIVA CAPEAMENTO 3CM CONCRETO 15MPA ESCORAMENTO MATERIAIS E MAO
DE OBRA</t>
  </si>
  <si>
    <t>88309 PEDREIRO COM ENCARGOS COMPLEMENTARES</t>
  </si>
  <si>
    <t>LAJE PRÉ MOLDADA</t>
  </si>
  <si>
    <t>QUADRO DE DISTRIBUICAO DE ENERGIA P/ 6 DISJUNTORES TERMOMAGNETICOS MONOPOLARES SEM BARRAMENTO, DE EMBUTIR, EM CHAPA METALICA - FORNECIMENTO E INSTALACAO</t>
  </si>
  <si>
    <t>DISJUNTOR BIPOLAR TIPO DIN, CORRENTE NOMINAL DE 40A - FORNECIMENTO E INSTALAÇÃO. AF_04/201</t>
  </si>
  <si>
    <t>DISJUNTOR MONOPOLAR TIPO DIN, CORRENTE NOMINAL DE 16A - FORNECIMENTO E INSTALAÇÃO. AF_04/2016</t>
  </si>
  <si>
    <t>DISJUNTOR MONOPOLAR TIPO DIN, CORRENTE NOMINAL DE 20A - FORNECIMENTO E  INSTALAÇÃO. AF_04/2016</t>
  </si>
  <si>
    <t>49,29</t>
  </si>
  <si>
    <t>0,4500000</t>
  </si>
  <si>
    <t>C 92273 FABRICAÇÃO DE ESCORAS DO TIPO PONTALETE, EM MADEIRA. AF_12/2015 M 0,6200</t>
  </si>
  <si>
    <t>I 40304 PREGO DE ACO POLIDO COM CABECA DUPLA 17 X 27 (2 1/2 X 11) KG 0,0320</t>
  </si>
  <si>
    <t>C 88262 CARPINTEIRO DE FORMAS COM ENCARGOS COMPLEMENTARES H 0,2920</t>
  </si>
  <si>
    <t>C 88316 SERVENTE COM ENCARGOS COMPLEMENTARES H 0,2060</t>
  </si>
  <si>
    <t>* LAJE PRE-MOLDADA TRELICADA (LAJOTAS + VIGOTAS) COM LAJOTA EM POLIESTIRENO EXPANDIDO (EPS), H20, 33 X 100 X 20 CM (L X C X A) E VIGOTA VTR 12 X 20 CM (L X A), PARA PISO, UNIDIRECIONAL, SOBRECARGA DE 350 KGF/M2, VAO ATE 6,00 M (SEM COLOCACAO) M² 1,0560</t>
  </si>
  <si>
    <t>I 6193 TABUA MADEIRA 2ª QUALIDADE 2,5 X 20,0CM (1 X 8”) NÃO APARELHADA M 1,4900</t>
  </si>
  <si>
    <t>C 92723 CONCRETAGEM DE VIGAS E LAJES, FCK=20 MPA, PARA LAJES PRÉMOLDADAS COM USO DE BOMBA EM EDIFICAÇÃO COM ÁREA MÉDIA DE LAJES MENOR OU IGUAL A 20 M² - LANÇAMENTO, ADENSAMENTO E ACABAMENTO. AF_12/2015 M³ 0,0780</t>
  </si>
  <si>
    <t>1.6.1</t>
  </si>
  <si>
    <t>1.6.2</t>
  </si>
  <si>
    <t>1.6.3</t>
  </si>
  <si>
    <t>1.6.4</t>
  </si>
  <si>
    <t>1.6.5</t>
  </si>
  <si>
    <t>1.7.1</t>
  </si>
  <si>
    <t>1.7.2</t>
  </si>
  <si>
    <t>LUMINARIA DE SOBREPOR EM CHAPA DE ACO COM ALETAS PLASTICAS, PARA 1 LAMPADA, UN 24,22 BASE E27, POTENCIA MAXIMA 40/60 W (NAO INCLUI LAMPADA</t>
  </si>
  <si>
    <t>LÂMPADA COMPACTA DE LED 6 W, BASE E27 - FORNECIMENTO E INSTALAÇÃO. AF_ 02/2020</t>
  </si>
  <si>
    <t>VERGA PRÉ-MOLDADA PARA JANELAS COM ATÉ 1,5 M DE VÃO. AF_03/2016 M CR 26,30</t>
  </si>
  <si>
    <t>7º MÊS</t>
  </si>
  <si>
    <t>8º MÊS</t>
  </si>
  <si>
    <t>9º MÊS</t>
  </si>
  <si>
    <t>ENGENHEIRO</t>
  </si>
  <si>
    <t>PLACA</t>
  </si>
  <si>
    <t>BARRACÃO</t>
  </si>
  <si>
    <t>DEMOLIÇÃO</t>
  </si>
  <si>
    <t>LOCAÇÃO</t>
  </si>
  <si>
    <t>ANDAIME</t>
  </si>
  <si>
    <t>REVESTIMENTO CERÂMICO PARA PAREDES INTERNAS COM PLACAS TIPO ESMALTADA   PADRÃO POPULAR DE DIMENSÕES 20X20 CM, ARGAMASSA TIPO AC I, APLICADAS E
M AMBIENTES DE ÁREA MAIOR QUE 5 M2 NA ALTURA INTEIRA DAS PAREDES. AF_6/2014</t>
  </si>
  <si>
    <t>LANÇAMENTO COM USO DE BOMBA, ADENSAMENTO E ACABAMENTO DE CONCRETO EM ESTRUTURAS. AF_12/2015</t>
  </si>
  <si>
    <t>EXECUÇÃO DE PASSEIO (CALÇADA) OU PISO DE CONCRETO COM CONCRETO MOLDADO  IN LOCO, FEITO EM OBRA, ACABAMENTO CONVENCIONAL, NÃO ARMADO. AF_07/2016 - 4CM ESPESSURA</t>
  </si>
  <si>
    <t>CONTRATAÇÃO DE EMPRESA ESPECIALIZADA PARA A EXECUÇÃO DOS SERVIÇOS DE ENGENHARIA 
PARA A CONSTRUÇÃO DE UMA GUARITA DE ACESSO AO CAMPUS PINHEIRAL DO IFRJ</t>
  </si>
  <si>
    <t>CORTE E DOBRA DE AÇO CA-50, DIÂMETRO DE 8,0 MM, UTILIZADO EM ESTRUTURAS DIVERSAS, EXCETO LAJES. AF_12/2015</t>
  </si>
  <si>
    <t>CRONOGRAMA FÍSICO FINANCEIRO
CONTRATAÇÃO DE EMPRESA ESPECIALIZADA PARA A EXECUÇÃO DOS SERVIÇOS DE ENGENHARIA 
PARA A CONSTRUÇÃO DE UMA GUARITA DE ACESSO AO CAMPUS PINHEIRAL DO IFRJ</t>
  </si>
  <si>
    <t>3.4.4</t>
  </si>
  <si>
    <t>3.4.5</t>
  </si>
  <si>
    <t>3.4.6</t>
  </si>
  <si>
    <t>3.4.7</t>
  </si>
  <si>
    <t>3.4.8</t>
  </si>
  <si>
    <t>3.4.9</t>
  </si>
  <si>
    <t>3.4.10</t>
  </si>
  <si>
    <t>OFERTA DA EMPRESA 
 INSERIR VALORES NA COLUNA "PR UNIT. (R$) SEM BDI"</t>
  </si>
  <si>
    <t>PREENCHER OS CAMPOS ABAIXO</t>
  </si>
  <si>
    <t xml:space="preserve">CAMPOS COM FÓRMULAS
</t>
  </si>
  <si>
    <t>%</t>
  </si>
  <si>
    <t>74141/004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</si>
</sst>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&quot;R$&quot;\ #,##0.00"/>
    <numFmt numFmtId="170" formatCode="[$-416]mmm\-yy;@"/>
    <numFmt numFmtId="171" formatCode="00000"/>
    <numFmt numFmtId="172" formatCode="&quot;R$&quot;#,##0.00"/>
  </numFmts>
  <fonts count="1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sz val="10"/>
      <name val="Courier New"/>
      <family val="3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  <xf numFmtId="166" fontId="4" fillId="0" borderId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167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Border="0" applyProtection="0"/>
    <xf numFmtId="168" fontId="7" fillId="0" borderId="0" applyBorder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Border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10" applyFont="1" applyFill="1" applyAlignment="1">
      <alignment horizontal="center"/>
    </xf>
    <xf numFmtId="0" fontId="2" fillId="0" borderId="0" xfId="10" applyFont="1" applyFill="1" applyBorder="1" applyAlignment="1">
      <alignment horizontal="center"/>
    </xf>
    <xf numFmtId="165" fontId="2" fillId="0" borderId="0" xfId="14" applyFont="1" applyFill="1" applyAlignment="1">
      <alignment horizontal="center" vertical="center"/>
    </xf>
    <xf numFmtId="0" fontId="0" fillId="0" borderId="0" xfId="0"/>
    <xf numFmtId="0" fontId="2" fillId="0" borderId="0" xfId="1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/>
    <xf numFmtId="169" fontId="0" fillId="0" borderId="0" xfId="0" applyNumberFormat="1" applyAlignment="1"/>
    <xf numFmtId="169" fontId="11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5" fontId="2" fillId="0" borderId="0" xfId="14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center" vertical="center"/>
    </xf>
    <xf numFmtId="171" fontId="9" fillId="0" borderId="1" xfId="10" applyNumberFormat="1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2" xfId="0" applyBorder="1" applyAlignment="1"/>
    <xf numFmtId="169" fontId="0" fillId="0" borderId="12" xfId="0" applyNumberFormat="1" applyBorder="1" applyAlignment="1"/>
    <xf numFmtId="169" fontId="0" fillId="0" borderId="0" xfId="0" applyNumberFormat="1"/>
    <xf numFmtId="0" fontId="1" fillId="0" borderId="1" xfId="0" applyNumberFormat="1" applyFont="1" applyFill="1" applyBorder="1" applyAlignment="1">
      <alignment horizontal="left" vertical="center"/>
    </xf>
    <xf numFmtId="169" fontId="12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center" vertical="center"/>
    </xf>
    <xf numFmtId="4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1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10" applyNumberFormat="1" applyFont="1" applyFill="1" applyBorder="1" applyAlignment="1" applyProtection="1">
      <alignment vertical="center" wrapText="1"/>
    </xf>
    <xf numFmtId="49" fontId="10" fillId="0" borderId="10" xfId="10" applyNumberFormat="1" applyFont="1" applyFill="1" applyBorder="1" applyAlignment="1" applyProtection="1">
      <alignment vertical="center" wrapText="1"/>
    </xf>
    <xf numFmtId="0" fontId="9" fillId="0" borderId="3" xfId="10" applyFont="1" applyFill="1" applyBorder="1" applyAlignment="1" applyProtection="1">
      <alignment vertical="center"/>
    </xf>
    <xf numFmtId="0" fontId="9" fillId="0" borderId="7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/>
    </xf>
    <xf numFmtId="0" fontId="9" fillId="0" borderId="1" xfId="10" applyFont="1" applyFill="1" applyBorder="1" applyAlignment="1" applyProtection="1">
      <alignment horizontal="center" vertical="center"/>
    </xf>
    <xf numFmtId="0" fontId="9" fillId="0" borderId="5" xfId="10" applyFont="1" applyFill="1" applyBorder="1" applyAlignment="1" applyProtection="1">
      <alignment vertical="center"/>
    </xf>
    <xf numFmtId="0" fontId="9" fillId="0" borderId="0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 vertical="center" wrapText="1"/>
    </xf>
    <xf numFmtId="49" fontId="10" fillId="0" borderId="1" xfId="10" applyNumberFormat="1" applyFont="1" applyFill="1" applyBorder="1" applyAlignment="1" applyProtection="1">
      <alignment horizontal="center" vertical="center"/>
    </xf>
    <xf numFmtId="165" fontId="10" fillId="0" borderId="1" xfId="14" applyFont="1" applyFill="1" applyBorder="1" applyAlignment="1" applyProtection="1">
      <alignment horizontal="center" vertical="center"/>
    </xf>
    <xf numFmtId="4" fontId="10" fillId="0" borderId="1" xfId="10" applyNumberFormat="1" applyFont="1" applyFill="1" applyBorder="1" applyAlignment="1" applyProtection="1">
      <alignment horizontal="center" vertical="justify"/>
    </xf>
    <xf numFmtId="4" fontId="10" fillId="0" borderId="1" xfId="10" applyNumberFormat="1" applyFont="1" applyFill="1" applyBorder="1" applyAlignment="1" applyProtection="1">
      <alignment horizontal="center" vertical="center"/>
    </xf>
    <xf numFmtId="49" fontId="10" fillId="2" borderId="1" xfId="10" applyNumberFormat="1" applyFont="1" applyFill="1" applyBorder="1" applyAlignment="1" applyProtection="1">
      <alignment horizontal="center" vertical="center"/>
    </xf>
    <xf numFmtId="165" fontId="10" fillId="2" borderId="1" xfId="14" applyFont="1" applyFill="1" applyBorder="1" applyAlignment="1" applyProtection="1">
      <alignment horizontal="center" vertical="center"/>
    </xf>
    <xf numFmtId="4" fontId="10" fillId="2" borderId="1" xfId="10" applyNumberFormat="1" applyFont="1" applyFill="1" applyBorder="1" applyAlignment="1" applyProtection="1">
      <alignment horizontal="center" vertical="justify"/>
    </xf>
    <xf numFmtId="164" fontId="10" fillId="2" borderId="1" xfId="10" applyNumberFormat="1" applyFont="1" applyFill="1" applyBorder="1" applyAlignment="1" applyProtection="1">
      <alignment horizontal="left" vertical="center"/>
    </xf>
    <xf numFmtId="4" fontId="10" fillId="2" borderId="1" xfId="10" applyNumberFormat="1" applyFont="1" applyFill="1" applyBorder="1" applyAlignment="1" applyProtection="1">
      <alignment horizontal="center" vertical="center"/>
    </xf>
    <xf numFmtId="166" fontId="9" fillId="0" borderId="1" xfId="4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left" vertical="center" wrapText="1"/>
    </xf>
    <xf numFmtId="0" fontId="9" fillId="0" borderId="1" xfId="14" applyNumberFormat="1" applyFont="1" applyFill="1" applyBorder="1" applyAlignment="1" applyProtection="1">
      <alignment horizontal="center" vertical="center"/>
    </xf>
    <xf numFmtId="164" fontId="9" fillId="0" borderId="1" xfId="14" applyNumberFormat="1" applyFont="1" applyFill="1" applyBorder="1" applyAlignment="1" applyProtection="1">
      <alignment horizontal="left" vertical="center"/>
    </xf>
    <xf numFmtId="164" fontId="9" fillId="0" borderId="1" xfId="10" applyNumberFormat="1" applyFont="1" applyFill="1" applyBorder="1" applyAlignment="1" applyProtection="1">
      <alignment horizontal="left" vertical="center"/>
    </xf>
    <xf numFmtId="0" fontId="9" fillId="2" borderId="11" xfId="10" applyFont="1" applyFill="1" applyBorder="1" applyAlignment="1" applyProtection="1">
      <alignment vertical="center"/>
    </xf>
    <xf numFmtId="0" fontId="9" fillId="2" borderId="1" xfId="10" applyFont="1" applyFill="1" applyBorder="1" applyAlignment="1" applyProtection="1">
      <alignment horizontal="center" vertical="center"/>
    </xf>
    <xf numFmtId="0" fontId="9" fillId="2" borderId="1" xfId="14" applyNumberFormat="1" applyFont="1" applyFill="1" applyBorder="1" applyAlignment="1" applyProtection="1">
      <alignment horizontal="center" vertical="center"/>
    </xf>
    <xf numFmtId="164" fontId="9" fillId="2" borderId="1" xfId="10" applyNumberFormat="1" applyFont="1" applyFill="1" applyBorder="1" applyAlignment="1" applyProtection="1">
      <alignment horizontal="left" vertical="center"/>
    </xf>
    <xf numFmtId="0" fontId="9" fillId="0" borderId="1" xfId="10" applyFont="1" applyFill="1" applyBorder="1" applyAlignment="1" applyProtection="1">
      <alignment horizontal="center" vertical="center" wrapText="1"/>
    </xf>
    <xf numFmtId="0" fontId="9" fillId="0" borderId="1" xfId="14" applyNumberFormat="1" applyFont="1" applyFill="1" applyBorder="1" applyAlignment="1" applyProtection="1">
      <alignment horizontal="center" vertical="center" wrapText="1"/>
    </xf>
    <xf numFmtId="164" fontId="9" fillId="0" borderId="1" xfId="14" applyNumberFormat="1" applyFont="1" applyFill="1" applyBorder="1" applyAlignment="1" applyProtection="1">
      <alignment horizontal="left" vertical="center" wrapText="1"/>
    </xf>
    <xf numFmtId="164" fontId="9" fillId="0" borderId="1" xfId="18" applyFont="1" applyFill="1" applyBorder="1" applyAlignment="1" applyProtection="1">
      <alignment horizontal="center" vertical="center" wrapText="1"/>
    </xf>
    <xf numFmtId="0" fontId="9" fillId="0" borderId="2" xfId="10" applyFont="1" applyFill="1" applyBorder="1" applyAlignment="1" applyProtection="1">
      <alignment horizontal="center" vertical="center" wrapText="1"/>
    </xf>
    <xf numFmtId="0" fontId="9" fillId="0" borderId="11" xfId="10" applyFont="1" applyFill="1" applyBorder="1" applyAlignment="1" applyProtection="1">
      <alignment horizontal="left" vertical="center" wrapText="1"/>
    </xf>
    <xf numFmtId="164" fontId="9" fillId="0" borderId="1" xfId="18" applyFont="1" applyFill="1" applyBorder="1" applyAlignment="1" applyProtection="1">
      <alignment horizontal="left" vertical="center"/>
    </xf>
    <xf numFmtId="49" fontId="10" fillId="2" borderId="2" xfId="10" applyNumberFormat="1" applyFont="1" applyFill="1" applyBorder="1" applyAlignment="1" applyProtection="1">
      <alignment vertical="center"/>
    </xf>
    <xf numFmtId="49" fontId="10" fillId="2" borderId="10" xfId="10" applyNumberFormat="1" applyFont="1" applyFill="1" applyBorder="1" applyAlignment="1" applyProtection="1">
      <alignment vertical="center"/>
    </xf>
    <xf numFmtId="0" fontId="9" fillId="2" borderId="11" xfId="10" applyFont="1" applyFill="1" applyBorder="1" applyAlignment="1" applyProtection="1">
      <alignment horizontal="left" vertical="center" wrapText="1"/>
    </xf>
    <xf numFmtId="0" fontId="9" fillId="2" borderId="1" xfId="10" applyFont="1" applyFill="1" applyBorder="1" applyAlignment="1" applyProtection="1">
      <alignment horizontal="center" vertical="center" wrapText="1"/>
    </xf>
    <xf numFmtId="0" fontId="9" fillId="2" borderId="1" xfId="14" applyNumberFormat="1" applyFont="1" applyFill="1" applyBorder="1" applyAlignment="1" applyProtection="1">
      <alignment horizontal="center" vertical="center" wrapText="1"/>
    </xf>
    <xf numFmtId="164" fontId="9" fillId="2" borderId="1" xfId="18" applyFont="1" applyFill="1" applyBorder="1" applyAlignment="1" applyProtection="1">
      <alignment horizontal="left" vertical="center"/>
    </xf>
    <xf numFmtId="0" fontId="10" fillId="0" borderId="1" xfId="10" applyFont="1" applyFill="1" applyBorder="1" applyAlignment="1" applyProtection="1">
      <alignment horizontal="center" vertical="center" wrapText="1"/>
    </xf>
    <xf numFmtId="164" fontId="9" fillId="2" borderId="1" xfId="14" applyNumberFormat="1" applyFont="1" applyFill="1" applyBorder="1" applyAlignment="1" applyProtection="1">
      <alignment horizontal="left" vertical="center"/>
    </xf>
    <xf numFmtId="0" fontId="10" fillId="2" borderId="1" xfId="10" applyFont="1" applyFill="1" applyBorder="1" applyAlignment="1" applyProtection="1">
      <alignment horizontal="center" vertical="center"/>
    </xf>
    <xf numFmtId="0" fontId="9" fillId="3" borderId="1" xfId="10" applyFont="1" applyFill="1" applyBorder="1" applyAlignment="1" applyProtection="1">
      <alignment horizontal="center" vertical="center"/>
    </xf>
    <xf numFmtId="0" fontId="10" fillId="3" borderId="1" xfId="10" applyFont="1" applyFill="1" applyBorder="1" applyAlignment="1" applyProtection="1">
      <alignment horizontal="center" vertical="center" wrapText="1"/>
    </xf>
    <xf numFmtId="0" fontId="10" fillId="3" borderId="1" xfId="10" applyFont="1" applyFill="1" applyBorder="1" applyAlignment="1" applyProtection="1">
      <alignment horizontal="left" vertical="center" wrapText="1"/>
    </xf>
    <xf numFmtId="0" fontId="9" fillId="3" borderId="1" xfId="14" applyNumberFormat="1" applyFont="1" applyFill="1" applyBorder="1" applyAlignment="1" applyProtection="1">
      <alignment horizontal="center" vertical="center"/>
    </xf>
    <xf numFmtId="164" fontId="9" fillId="3" borderId="1" xfId="14" applyNumberFormat="1" applyFont="1" applyFill="1" applyBorder="1" applyAlignment="1" applyProtection="1">
      <alignment horizontal="left" vertical="center"/>
    </xf>
    <xf numFmtId="164" fontId="9" fillId="3" borderId="1" xfId="10" applyNumberFormat="1" applyFont="1" applyFill="1" applyBorder="1" applyAlignment="1" applyProtection="1">
      <alignment horizontal="left" vertical="center"/>
    </xf>
    <xf numFmtId="0" fontId="10" fillId="2" borderId="1" xfId="10" applyFont="1" applyFill="1" applyBorder="1" applyAlignment="1" applyProtection="1">
      <alignment horizontal="center" vertical="center" wrapText="1"/>
    </xf>
    <xf numFmtId="0" fontId="10" fillId="2" borderId="1" xfId="10" applyFont="1" applyFill="1" applyBorder="1" applyAlignment="1" applyProtection="1">
      <alignment horizontal="left" vertical="center" wrapText="1"/>
    </xf>
    <xf numFmtId="0" fontId="9" fillId="3" borderId="1" xfId="10" applyFont="1" applyFill="1" applyBorder="1" applyAlignment="1" applyProtection="1">
      <alignment horizontal="center" vertical="center" wrapText="1"/>
    </xf>
    <xf numFmtId="164" fontId="10" fillId="3" borderId="1" xfId="10" applyNumberFormat="1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wrapText="1"/>
    </xf>
    <xf numFmtId="0" fontId="2" fillId="0" borderId="1" xfId="10" applyFont="1" applyFill="1" applyBorder="1" applyAlignment="1" applyProtection="1">
      <alignment horizontal="center" vertical="center"/>
    </xf>
    <xf numFmtId="164" fontId="9" fillId="0" borderId="1" xfId="18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0" fillId="2" borderId="1" xfId="14" applyNumberFormat="1" applyFont="1" applyFill="1" applyBorder="1" applyAlignment="1" applyProtection="1">
      <alignment horizontal="center" vertical="center"/>
    </xf>
    <xf numFmtId="164" fontId="10" fillId="2" borderId="1" xfId="14" applyNumberFormat="1" applyFont="1" applyFill="1" applyBorder="1" applyAlignment="1" applyProtection="1">
      <alignment horizontal="left" vertical="center"/>
    </xf>
    <xf numFmtId="0" fontId="15" fillId="2" borderId="1" xfId="10" applyFont="1" applyFill="1" applyBorder="1" applyAlignment="1" applyProtection="1">
      <alignment horizontal="center" vertical="center"/>
    </xf>
    <xf numFmtId="0" fontId="15" fillId="2" borderId="1" xfId="10" applyFont="1" applyFill="1" applyBorder="1" applyAlignment="1" applyProtection="1">
      <alignment horizontal="center" vertical="center" wrapText="1"/>
    </xf>
    <xf numFmtId="0" fontId="15" fillId="2" borderId="1" xfId="10" applyFont="1" applyFill="1" applyBorder="1" applyAlignment="1" applyProtection="1">
      <alignment horizontal="left" vertical="center" wrapText="1"/>
    </xf>
    <xf numFmtId="165" fontId="15" fillId="2" borderId="1" xfId="14" applyFont="1" applyFill="1" applyBorder="1" applyAlignment="1" applyProtection="1">
      <alignment horizontal="center" vertical="center"/>
    </xf>
    <xf numFmtId="164" fontId="15" fillId="2" borderId="1" xfId="14" applyNumberFormat="1" applyFont="1" applyFill="1" applyBorder="1" applyAlignment="1" applyProtection="1">
      <alignment vertical="center"/>
    </xf>
    <xf numFmtId="0" fontId="2" fillId="3" borderId="1" xfId="10" applyFont="1" applyFill="1" applyBorder="1" applyAlignment="1" applyProtection="1">
      <alignment horizontal="center" vertical="center"/>
      <protection locked="0"/>
    </xf>
    <xf numFmtId="164" fontId="2" fillId="4" borderId="1" xfId="18" applyFont="1" applyFill="1" applyBorder="1" applyAlignment="1" applyProtection="1">
      <alignment horizontal="center" vertical="center"/>
      <protection locked="0"/>
    </xf>
    <xf numFmtId="44" fontId="2" fillId="4" borderId="1" xfId="10" applyNumberFormat="1" applyFont="1" applyFill="1" applyBorder="1" applyAlignment="1" applyProtection="1">
      <alignment horizontal="center" vertical="center"/>
      <protection locked="0"/>
    </xf>
    <xf numFmtId="164" fontId="2" fillId="3" borderId="1" xfId="18" applyFont="1" applyFill="1" applyBorder="1" applyAlignment="1" applyProtection="1">
      <alignment horizontal="center" vertical="center"/>
      <protection locked="0"/>
    </xf>
    <xf numFmtId="44" fontId="2" fillId="3" borderId="1" xfId="10" applyNumberFormat="1" applyFont="1" applyFill="1" applyBorder="1" applyAlignment="1" applyProtection="1">
      <alignment horizontal="center" vertical="center"/>
      <protection locked="0"/>
    </xf>
    <xf numFmtId="10" fontId="10" fillId="4" borderId="1" xfId="17" applyNumberFormat="1" applyFont="1" applyFill="1" applyBorder="1" applyAlignment="1" applyProtection="1">
      <alignment horizontal="center" vertical="center" wrapText="1"/>
      <protection locked="0"/>
    </xf>
    <xf numFmtId="10" fontId="2" fillId="3" borderId="1" xfId="17" applyNumberFormat="1" applyFont="1" applyFill="1" applyBorder="1" applyAlignment="1" applyProtection="1">
      <alignment horizontal="center" vertical="center"/>
      <protection locked="0"/>
    </xf>
    <xf numFmtId="10" fontId="2" fillId="4" borderId="1" xfId="17" applyNumberFormat="1" applyFont="1" applyFill="1" applyBorder="1" applyAlignment="1" applyProtection="1">
      <alignment horizontal="center" vertical="center"/>
      <protection locked="0"/>
    </xf>
    <xf numFmtId="10" fontId="10" fillId="2" borderId="1" xfId="17" applyNumberFormat="1" applyFont="1" applyFill="1" applyBorder="1" applyAlignment="1" applyProtection="1">
      <alignment horizontal="center" vertical="center"/>
    </xf>
    <xf numFmtId="10" fontId="2" fillId="0" borderId="0" xfId="17" applyNumberFormat="1" applyFont="1" applyFill="1" applyAlignment="1">
      <alignment horizontal="center" vertical="center"/>
    </xf>
    <xf numFmtId="172" fontId="0" fillId="0" borderId="0" xfId="0" applyNumberFormat="1" applyAlignment="1"/>
    <xf numFmtId="164" fontId="2" fillId="0" borderId="0" xfId="10" applyNumberFormat="1" applyFont="1" applyFill="1" applyAlignment="1">
      <alignment horizontal="center" vertical="center"/>
    </xf>
    <xf numFmtId="2" fontId="0" fillId="0" borderId="12" xfId="0" applyNumberFormat="1" applyBorder="1" applyAlignment="1"/>
    <xf numFmtId="169" fontId="11" fillId="4" borderId="1" xfId="0" applyNumberFormat="1" applyFont="1" applyFill="1" applyBorder="1" applyAlignment="1">
      <alignment horizontal="right" vertical="center"/>
    </xf>
    <xf numFmtId="169" fontId="14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169" fontId="1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" fontId="17" fillId="4" borderId="1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3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4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7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8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6" xfId="10" applyNumberFormat="1" applyFont="1" applyFill="1" applyBorder="1" applyAlignment="1" applyProtection="1">
      <alignment horizontal="center" vertical="center" wrapText="1"/>
      <protection locked="0"/>
    </xf>
    <xf numFmtId="4" fontId="17" fillId="4" borderId="9" xfId="1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10" applyNumberFormat="1" applyFont="1" applyFill="1" applyBorder="1" applyAlignment="1" applyProtection="1">
      <alignment horizontal="left" vertical="center"/>
    </xf>
    <xf numFmtId="49" fontId="10" fillId="2" borderId="10" xfId="10" applyNumberFormat="1" applyFont="1" applyFill="1" applyBorder="1" applyAlignment="1" applyProtection="1">
      <alignment horizontal="left" vertical="center"/>
    </xf>
    <xf numFmtId="49" fontId="10" fillId="2" borderId="11" xfId="10" applyNumberFormat="1" applyFont="1" applyFill="1" applyBorder="1" applyAlignment="1" applyProtection="1">
      <alignment horizontal="left" vertical="center"/>
    </xf>
    <xf numFmtId="0" fontId="10" fillId="2" borderId="2" xfId="10" applyFont="1" applyFill="1" applyBorder="1" applyAlignment="1" applyProtection="1">
      <alignment horizontal="left" vertical="center" wrapText="1"/>
    </xf>
    <xf numFmtId="0" fontId="10" fillId="2" borderId="10" xfId="10" applyFont="1" applyFill="1" applyBorder="1" applyAlignment="1" applyProtection="1">
      <alignment horizontal="left" vertical="center" wrapText="1"/>
    </xf>
    <xf numFmtId="0" fontId="10" fillId="2" borderId="11" xfId="10" applyFont="1" applyFill="1" applyBorder="1" applyAlignment="1" applyProtection="1">
      <alignment horizontal="left" vertical="center" wrapText="1"/>
    </xf>
    <xf numFmtId="49" fontId="10" fillId="2" borderId="1" xfId="10" applyNumberFormat="1" applyFont="1" applyFill="1" applyBorder="1" applyAlignment="1" applyProtection="1">
      <alignment horizontal="left" vertical="center"/>
    </xf>
    <xf numFmtId="49" fontId="10" fillId="0" borderId="10" xfId="10" applyNumberFormat="1" applyFont="1" applyFill="1" applyBorder="1" applyAlignment="1" applyProtection="1">
      <alignment horizontal="center" vertical="center" wrapText="1"/>
    </xf>
    <xf numFmtId="170" fontId="10" fillId="0" borderId="2" xfId="10" quotePrefix="1" applyNumberFormat="1" applyFont="1" applyFill="1" applyBorder="1" applyAlignment="1" applyProtection="1">
      <alignment horizontal="center" vertical="center" wrapText="1"/>
    </xf>
    <xf numFmtId="170" fontId="10" fillId="0" borderId="11" xfId="10" quotePrefix="1" applyNumberFormat="1" applyFont="1" applyFill="1" applyBorder="1" applyAlignment="1" applyProtection="1">
      <alignment horizontal="center" vertical="center" wrapText="1"/>
    </xf>
    <xf numFmtId="49" fontId="10" fillId="0" borderId="2" xfId="17" applyNumberFormat="1" applyFont="1" applyFill="1" applyBorder="1" applyAlignment="1" applyProtection="1">
      <alignment horizontal="center" vertical="center" wrapText="1"/>
    </xf>
    <xf numFmtId="49" fontId="10" fillId="0" borderId="11" xfId="17" applyNumberFormat="1" applyFont="1" applyFill="1" applyBorder="1" applyAlignment="1" applyProtection="1">
      <alignment horizontal="center" vertical="center" wrapText="1"/>
    </xf>
    <xf numFmtId="49" fontId="10" fillId="0" borderId="2" xfId="10" applyNumberFormat="1" applyFont="1" applyFill="1" applyBorder="1" applyAlignment="1" applyProtection="1">
      <alignment horizontal="center" vertical="center"/>
    </xf>
    <xf numFmtId="49" fontId="10" fillId="0" borderId="10" xfId="10" applyNumberFormat="1" applyFont="1" applyFill="1" applyBorder="1" applyAlignment="1" applyProtection="1">
      <alignment horizontal="center" vertical="center"/>
    </xf>
    <xf numFmtId="49" fontId="10" fillId="0" borderId="11" xfId="1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3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8" builtinId="4"/>
    <cellStyle name="Moeda 2" xfId="21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20"/>
    <cellStyle name="Separador de milhares 4" xfId="16"/>
    <cellStyle name="Vírgula" xfId="14" builtinId="3"/>
    <cellStyle name="Vírgula 2" xfId="19"/>
    <cellStyle name="Vírgula 3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0</xdr:row>
          <xdr:rowOff>66675</xdr:rowOff>
        </xdr:from>
        <xdr:to>
          <xdr:col>3</xdr:col>
          <xdr:colOff>352425</xdr:colOff>
          <xdr:row>0</xdr:row>
          <xdr:rowOff>923925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227370</xdr:colOff>
      <xdr:row>0</xdr:row>
      <xdr:rowOff>95915</xdr:rowOff>
    </xdr:from>
    <xdr:to>
      <xdr:col>2</xdr:col>
      <xdr:colOff>396438</xdr:colOff>
      <xdr:row>1</xdr:row>
      <xdr:rowOff>774472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70" y="95915"/>
          <a:ext cx="2173287" cy="86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"/>
  <sheetViews>
    <sheetView showGridLines="0" tabSelected="1" zoomScale="95" zoomScaleNormal="95" zoomScaleSheetLayoutView="50" workbookViewId="0">
      <selection activeCell="J7" sqref="J7:J132"/>
    </sheetView>
  </sheetViews>
  <sheetFormatPr defaultColWidth="9" defaultRowHeight="12.75" outlineLevelRow="1"/>
  <cols>
    <col min="1" max="1" width="5.5" style="1" bestFit="1" customWidth="1"/>
    <col min="2" max="2" width="9" style="1" customWidth="1"/>
    <col min="3" max="3" width="7.625" style="1" customWidth="1"/>
    <col min="4" max="4" width="34.125" style="5" customWidth="1"/>
    <col min="5" max="5" width="5.125" style="5" customWidth="1"/>
    <col min="6" max="6" width="6.5" style="3" customWidth="1"/>
    <col min="7" max="7" width="11.25" style="3" bestFit="1" customWidth="1"/>
    <col min="8" max="9" width="12.75" style="5" bestFit="1" customWidth="1"/>
    <col min="10" max="10" width="13.125" style="5" customWidth="1"/>
    <col min="11" max="11" width="12.5" style="5" bestFit="1" customWidth="1"/>
    <col min="12" max="12" width="9" style="105" customWidth="1"/>
    <col min="13" max="13" width="13.625" style="5" customWidth="1"/>
    <col min="14" max="14" width="9.75" style="5" bestFit="1" customWidth="1"/>
    <col min="15" max="19" width="9" style="5"/>
    <col min="20" max="20" width="9.75" style="5" bestFit="1" customWidth="1"/>
    <col min="21" max="16384" width="9" style="5"/>
  </cols>
  <sheetData>
    <row r="1" spans="1:13" ht="77.25" customHeight="1">
      <c r="A1" s="31"/>
      <c r="B1" s="32"/>
      <c r="C1" s="32"/>
      <c r="D1" s="128" t="s">
        <v>282</v>
      </c>
      <c r="E1" s="128"/>
      <c r="F1" s="128"/>
      <c r="G1" s="128"/>
      <c r="H1" s="128"/>
      <c r="I1" s="128"/>
      <c r="J1" s="114" t="s">
        <v>292</v>
      </c>
      <c r="K1" s="114"/>
      <c r="L1" s="114"/>
      <c r="M1" s="114"/>
    </row>
    <row r="2" spans="1:13" ht="20.25" customHeight="1">
      <c r="A2" s="33"/>
      <c r="B2" s="34"/>
      <c r="C2" s="34"/>
      <c r="D2" s="35" t="s">
        <v>86</v>
      </c>
      <c r="E2" s="129">
        <v>43891</v>
      </c>
      <c r="F2" s="130"/>
      <c r="G2" s="36"/>
      <c r="H2" s="36"/>
      <c r="I2" s="36"/>
      <c r="J2" s="115" t="s">
        <v>293</v>
      </c>
      <c r="K2" s="115" t="s">
        <v>294</v>
      </c>
      <c r="L2" s="117"/>
      <c r="M2" s="118"/>
    </row>
    <row r="3" spans="1:13" ht="19.5" customHeight="1">
      <c r="A3" s="37"/>
      <c r="B3" s="38"/>
      <c r="C3" s="38"/>
      <c r="D3" s="39" t="s">
        <v>87</v>
      </c>
      <c r="E3" s="131" t="s">
        <v>138</v>
      </c>
      <c r="F3" s="132"/>
      <c r="G3" s="36"/>
      <c r="H3" s="36"/>
      <c r="I3" s="36"/>
      <c r="J3" s="116"/>
      <c r="K3" s="116"/>
      <c r="L3" s="119"/>
      <c r="M3" s="120"/>
    </row>
    <row r="4" spans="1:13" ht="30">
      <c r="A4" s="40" t="s">
        <v>0</v>
      </c>
      <c r="B4" s="40" t="s">
        <v>1</v>
      </c>
      <c r="C4" s="40" t="s">
        <v>2</v>
      </c>
      <c r="D4" s="40" t="s">
        <v>135</v>
      </c>
      <c r="E4" s="40" t="s">
        <v>3</v>
      </c>
      <c r="F4" s="41" t="s">
        <v>4</v>
      </c>
      <c r="G4" s="42" t="s">
        <v>136</v>
      </c>
      <c r="H4" s="42" t="s">
        <v>48</v>
      </c>
      <c r="I4" s="43" t="s">
        <v>5</v>
      </c>
      <c r="J4" s="29" t="s">
        <v>136</v>
      </c>
      <c r="K4" s="30" t="s">
        <v>48</v>
      </c>
      <c r="L4" s="101" t="s">
        <v>295</v>
      </c>
      <c r="M4" s="30" t="s">
        <v>5</v>
      </c>
    </row>
    <row r="5" spans="1:13" ht="25.5" customHeight="1">
      <c r="A5" s="133" t="s">
        <v>166</v>
      </c>
      <c r="B5" s="134"/>
      <c r="C5" s="134"/>
      <c r="D5" s="135"/>
      <c r="E5" s="40"/>
      <c r="F5" s="41"/>
      <c r="G5" s="42"/>
      <c r="H5" s="42"/>
      <c r="I5" s="43"/>
      <c r="J5" s="96"/>
      <c r="K5" s="96"/>
      <c r="L5" s="102"/>
      <c r="M5" s="96"/>
    </row>
    <row r="6" spans="1:13" ht="25.5" customHeight="1">
      <c r="A6" s="44" t="s">
        <v>139</v>
      </c>
      <c r="B6" s="121" t="s">
        <v>88</v>
      </c>
      <c r="C6" s="122"/>
      <c r="D6" s="123"/>
      <c r="E6" s="44"/>
      <c r="F6" s="45"/>
      <c r="G6" s="46"/>
      <c r="H6" s="47">
        <f>SUM(I7:I31)</f>
        <v>15656.5456806</v>
      </c>
      <c r="I6" s="48"/>
      <c r="J6" s="96"/>
      <c r="K6" s="96"/>
      <c r="L6" s="102"/>
      <c r="M6" s="96"/>
    </row>
    <row r="7" spans="1:13" ht="37.5" customHeight="1">
      <c r="A7" s="36" t="s">
        <v>6</v>
      </c>
      <c r="B7" s="36">
        <v>90778</v>
      </c>
      <c r="C7" s="49" t="s">
        <v>11</v>
      </c>
      <c r="D7" s="50" t="s">
        <v>41</v>
      </c>
      <c r="E7" s="36" t="s">
        <v>42</v>
      </c>
      <c r="F7" s="51">
        <v>24</v>
      </c>
      <c r="G7" s="52">
        <v>103.07</v>
      </c>
      <c r="H7" s="53">
        <f>G7*1.2034</f>
        <v>124.03443799999999</v>
      </c>
      <c r="I7" s="53">
        <f>F7*H7</f>
        <v>2976.8265119999996</v>
      </c>
      <c r="J7" s="97"/>
      <c r="K7" s="97">
        <f t="shared" ref="K7:K71" si="0">J7*1.2034</f>
        <v>0</v>
      </c>
      <c r="L7" s="103">
        <f>100%-(J7/G7)</f>
        <v>1</v>
      </c>
      <c r="M7" s="98">
        <f>K7*F7</f>
        <v>0</v>
      </c>
    </row>
    <row r="8" spans="1:13" ht="45">
      <c r="A8" s="36" t="s">
        <v>62</v>
      </c>
      <c r="B8" s="36">
        <v>1</v>
      </c>
      <c r="C8" s="49" t="s">
        <v>146</v>
      </c>
      <c r="D8" s="50" t="s">
        <v>147</v>
      </c>
      <c r="E8" s="36" t="s">
        <v>77</v>
      </c>
      <c r="F8" s="51">
        <v>12</v>
      </c>
      <c r="G8" s="52">
        <v>122.16</v>
      </c>
      <c r="H8" s="53">
        <f>G8*1.2034</f>
        <v>147.00734399999999</v>
      </c>
      <c r="I8" s="53">
        <f>F8*H8</f>
        <v>1764.0881279999999</v>
      </c>
      <c r="J8" s="97"/>
      <c r="K8" s="97">
        <f t="shared" si="0"/>
        <v>0</v>
      </c>
      <c r="L8" s="103">
        <f t="shared" ref="L8:L71" si="1">100%-(J8/G8)</f>
        <v>1</v>
      </c>
      <c r="M8" s="98">
        <f t="shared" ref="M8:M71" si="2">K8*F8</f>
        <v>0</v>
      </c>
    </row>
    <row r="9" spans="1:13" ht="22.5" customHeight="1">
      <c r="A9" s="44" t="s">
        <v>27</v>
      </c>
      <c r="B9" s="121" t="s">
        <v>241</v>
      </c>
      <c r="C9" s="122"/>
      <c r="D9" s="54"/>
      <c r="E9" s="55"/>
      <c r="F9" s="56"/>
      <c r="G9" s="57">
        <f>SUM(I10:I14)</f>
        <v>3366.5115000000001</v>
      </c>
      <c r="H9" s="57"/>
      <c r="I9" s="57"/>
      <c r="J9" s="99"/>
      <c r="K9" s="99"/>
      <c r="L9" s="102"/>
      <c r="M9" s="100"/>
    </row>
    <row r="10" spans="1:13" ht="51" customHeight="1">
      <c r="A10" s="36" t="s">
        <v>176</v>
      </c>
      <c r="B10" s="58">
        <v>37524</v>
      </c>
      <c r="C10" s="49" t="s">
        <v>11</v>
      </c>
      <c r="D10" s="50" t="s">
        <v>229</v>
      </c>
      <c r="E10" s="58" t="s">
        <v>18</v>
      </c>
      <c r="F10" s="59">
        <v>20</v>
      </c>
      <c r="G10" s="60">
        <v>117.26</v>
      </c>
      <c r="H10" s="53">
        <f>G10*1.2034</f>
        <v>141.11068400000002</v>
      </c>
      <c r="I10" s="61">
        <f t="shared" ref="I10:I20" si="3">F10*H10</f>
        <v>2822.2136800000003</v>
      </c>
      <c r="J10" s="97"/>
      <c r="K10" s="97">
        <f t="shared" si="0"/>
        <v>0</v>
      </c>
      <c r="L10" s="103">
        <f t="shared" si="1"/>
        <v>1</v>
      </c>
      <c r="M10" s="98">
        <f t="shared" si="2"/>
        <v>0</v>
      </c>
    </row>
    <row r="11" spans="1:13" ht="67.5" customHeight="1">
      <c r="A11" s="36" t="s">
        <v>177</v>
      </c>
      <c r="B11" s="58">
        <v>2742</v>
      </c>
      <c r="C11" s="49" t="s">
        <v>11</v>
      </c>
      <c r="D11" s="50" t="s">
        <v>98</v>
      </c>
      <c r="E11" s="58" t="s">
        <v>18</v>
      </c>
      <c r="F11" s="59">
        <v>10</v>
      </c>
      <c r="G11" s="60">
        <v>3.12</v>
      </c>
      <c r="H11" s="53">
        <f>G11*1.2034</f>
        <v>3.7546080000000002</v>
      </c>
      <c r="I11" s="61">
        <f t="shared" si="3"/>
        <v>37.546080000000003</v>
      </c>
      <c r="J11" s="97"/>
      <c r="K11" s="97">
        <f t="shared" si="0"/>
        <v>0</v>
      </c>
      <c r="L11" s="103">
        <f t="shared" si="1"/>
        <v>1</v>
      </c>
      <c r="M11" s="98">
        <f t="shared" si="2"/>
        <v>0</v>
      </c>
    </row>
    <row r="12" spans="1:13" ht="34.5" customHeight="1">
      <c r="A12" s="36" t="s">
        <v>238</v>
      </c>
      <c r="B12" s="58">
        <v>5068</v>
      </c>
      <c r="C12" s="49" t="s">
        <v>11</v>
      </c>
      <c r="D12" s="50" t="s">
        <v>237</v>
      </c>
      <c r="E12" s="58" t="s">
        <v>15</v>
      </c>
      <c r="F12" s="59">
        <v>2</v>
      </c>
      <c r="G12" s="60">
        <v>11.39</v>
      </c>
      <c r="H12" s="53">
        <f t="shared" ref="H12" si="4">G12*1.2034</f>
        <v>13.706726000000002</v>
      </c>
      <c r="I12" s="61">
        <f t="shared" ref="I12" si="5">H12*F12</f>
        <v>27.413452000000003</v>
      </c>
      <c r="J12" s="97"/>
      <c r="K12" s="97">
        <f t="shared" si="0"/>
        <v>0</v>
      </c>
      <c r="L12" s="103">
        <f t="shared" si="1"/>
        <v>1</v>
      </c>
      <c r="M12" s="98">
        <f t="shared" si="2"/>
        <v>0</v>
      </c>
    </row>
    <row r="13" spans="1:13" ht="33.75" customHeight="1">
      <c r="A13" s="36" t="s">
        <v>239</v>
      </c>
      <c r="B13" s="58">
        <v>88309</v>
      </c>
      <c r="C13" s="49" t="s">
        <v>11</v>
      </c>
      <c r="D13" s="50" t="s">
        <v>105</v>
      </c>
      <c r="E13" s="58" t="s">
        <v>91</v>
      </c>
      <c r="F13" s="59">
        <v>8</v>
      </c>
      <c r="G13" s="60">
        <v>27.83</v>
      </c>
      <c r="H13" s="53">
        <f>G13*1.2034</f>
        <v>33.490622000000002</v>
      </c>
      <c r="I13" s="61">
        <f>H13*F13</f>
        <v>267.92497600000002</v>
      </c>
      <c r="J13" s="97"/>
      <c r="K13" s="97">
        <f t="shared" si="0"/>
        <v>0</v>
      </c>
      <c r="L13" s="103">
        <f t="shared" si="1"/>
        <v>1</v>
      </c>
      <c r="M13" s="98">
        <f t="shared" si="2"/>
        <v>0</v>
      </c>
    </row>
    <row r="14" spans="1:13" ht="34.5" customHeight="1">
      <c r="A14" s="36" t="s">
        <v>240</v>
      </c>
      <c r="B14" s="62">
        <v>88242</v>
      </c>
      <c r="C14" s="49" t="s">
        <v>11</v>
      </c>
      <c r="D14" s="63" t="s">
        <v>175</v>
      </c>
      <c r="E14" s="58" t="s">
        <v>91</v>
      </c>
      <c r="F14" s="59">
        <v>8</v>
      </c>
      <c r="G14" s="60">
        <v>21.96</v>
      </c>
      <c r="H14" s="53">
        <f>G14*1.2034</f>
        <v>26.426664000000002</v>
      </c>
      <c r="I14" s="64">
        <f>H14*F14</f>
        <v>211.41331200000002</v>
      </c>
      <c r="J14" s="97"/>
      <c r="K14" s="97">
        <f t="shared" si="0"/>
        <v>0</v>
      </c>
      <c r="L14" s="103">
        <f t="shared" si="1"/>
        <v>1</v>
      </c>
      <c r="M14" s="98">
        <f t="shared" si="2"/>
        <v>0</v>
      </c>
    </row>
    <row r="15" spans="1:13" ht="27" customHeight="1">
      <c r="A15" s="44" t="s">
        <v>28</v>
      </c>
      <c r="B15" s="65" t="s">
        <v>242</v>
      </c>
      <c r="C15" s="66"/>
      <c r="D15" s="67"/>
      <c r="E15" s="68"/>
      <c r="F15" s="69"/>
      <c r="G15" s="57">
        <f>SUM(I16:I20)</f>
        <v>3227.9038880000007</v>
      </c>
      <c r="H15" s="57"/>
      <c r="I15" s="70"/>
      <c r="J15" s="99"/>
      <c r="K15" s="99"/>
      <c r="L15" s="102"/>
      <c r="M15" s="100"/>
    </row>
    <row r="16" spans="1:13" ht="90" customHeight="1">
      <c r="A16" s="36" t="s">
        <v>207</v>
      </c>
      <c r="B16" s="36">
        <v>98453</v>
      </c>
      <c r="C16" s="49" t="s">
        <v>11</v>
      </c>
      <c r="D16" s="50" t="s">
        <v>204</v>
      </c>
      <c r="E16" s="36" t="s">
        <v>12</v>
      </c>
      <c r="F16" s="51">
        <v>9</v>
      </c>
      <c r="G16" s="52">
        <v>139.12</v>
      </c>
      <c r="H16" s="53">
        <f t="shared" ref="H16:H20" si="6">G16*1.2034</f>
        <v>167.41700800000001</v>
      </c>
      <c r="I16" s="53">
        <f t="shared" si="3"/>
        <v>1506.753072</v>
      </c>
      <c r="J16" s="97"/>
      <c r="K16" s="97">
        <f t="shared" si="0"/>
        <v>0</v>
      </c>
      <c r="L16" s="103">
        <f t="shared" si="1"/>
        <v>1</v>
      </c>
      <c r="M16" s="98">
        <f t="shared" si="2"/>
        <v>0</v>
      </c>
    </row>
    <row r="17" spans="1:13" ht="51.75" customHeight="1">
      <c r="A17" s="36" t="s">
        <v>208</v>
      </c>
      <c r="B17" s="36">
        <v>98460</v>
      </c>
      <c r="C17" s="49" t="s">
        <v>11</v>
      </c>
      <c r="D17" s="50" t="s">
        <v>201</v>
      </c>
      <c r="E17" s="36"/>
      <c r="F17" s="51">
        <v>9</v>
      </c>
      <c r="G17" s="52">
        <v>69.13</v>
      </c>
      <c r="H17" s="53">
        <f t="shared" si="6"/>
        <v>83.191041999999996</v>
      </c>
      <c r="I17" s="53">
        <f t="shared" si="3"/>
        <v>748.71937800000001</v>
      </c>
      <c r="J17" s="97"/>
      <c r="K17" s="97">
        <f t="shared" si="0"/>
        <v>0</v>
      </c>
      <c r="L17" s="103">
        <f t="shared" si="1"/>
        <v>1</v>
      </c>
      <c r="M17" s="98">
        <f t="shared" si="2"/>
        <v>0</v>
      </c>
    </row>
    <row r="18" spans="1:13" ht="74.25" customHeight="1">
      <c r="A18" s="36" t="s">
        <v>209</v>
      </c>
      <c r="B18" s="36">
        <v>92543</v>
      </c>
      <c r="C18" s="49" t="s">
        <v>11</v>
      </c>
      <c r="D18" s="50" t="s">
        <v>202</v>
      </c>
      <c r="E18" s="36"/>
      <c r="F18" s="51">
        <v>9</v>
      </c>
      <c r="G18" s="52">
        <v>14.44</v>
      </c>
      <c r="H18" s="53">
        <f t="shared" si="6"/>
        <v>17.377095999999998</v>
      </c>
      <c r="I18" s="53">
        <f t="shared" si="3"/>
        <v>156.39386399999998</v>
      </c>
      <c r="J18" s="97"/>
      <c r="K18" s="97">
        <f t="shared" si="0"/>
        <v>0</v>
      </c>
      <c r="L18" s="103">
        <f t="shared" si="1"/>
        <v>1</v>
      </c>
      <c r="M18" s="98">
        <f t="shared" si="2"/>
        <v>0</v>
      </c>
    </row>
    <row r="19" spans="1:13" ht="103.5" customHeight="1">
      <c r="A19" s="36" t="s">
        <v>210</v>
      </c>
      <c r="B19" s="36">
        <v>94210</v>
      </c>
      <c r="C19" s="49" t="s">
        <v>11</v>
      </c>
      <c r="D19" s="50" t="s">
        <v>203</v>
      </c>
      <c r="E19" s="36"/>
      <c r="F19" s="51">
        <v>9</v>
      </c>
      <c r="G19" s="52">
        <v>42.87</v>
      </c>
      <c r="H19" s="53">
        <f t="shared" si="6"/>
        <v>51.589757999999996</v>
      </c>
      <c r="I19" s="53">
        <f t="shared" si="3"/>
        <v>464.30782199999999</v>
      </c>
      <c r="J19" s="97"/>
      <c r="K19" s="97">
        <f t="shared" si="0"/>
        <v>0</v>
      </c>
      <c r="L19" s="103">
        <f t="shared" si="1"/>
        <v>1</v>
      </c>
      <c r="M19" s="98">
        <f t="shared" si="2"/>
        <v>0</v>
      </c>
    </row>
    <row r="20" spans="1:13" ht="78" customHeight="1">
      <c r="A20" s="36" t="s">
        <v>211</v>
      </c>
      <c r="B20" s="36">
        <v>90820</v>
      </c>
      <c r="C20" s="49" t="s">
        <v>11</v>
      </c>
      <c r="D20" s="50" t="s">
        <v>205</v>
      </c>
      <c r="E20" s="36"/>
      <c r="F20" s="51">
        <v>1</v>
      </c>
      <c r="G20" s="52">
        <v>292.27999999999997</v>
      </c>
      <c r="H20" s="53">
        <f t="shared" si="6"/>
        <v>351.72975199999996</v>
      </c>
      <c r="I20" s="53">
        <f t="shared" si="3"/>
        <v>351.72975199999996</v>
      </c>
      <c r="J20" s="97"/>
      <c r="K20" s="97">
        <f t="shared" si="0"/>
        <v>0</v>
      </c>
      <c r="L20" s="103">
        <f t="shared" si="1"/>
        <v>1</v>
      </c>
      <c r="M20" s="98">
        <f t="shared" si="2"/>
        <v>0</v>
      </c>
    </row>
    <row r="21" spans="1:13" ht="29.25" customHeight="1" outlineLevel="1">
      <c r="A21" s="55" t="s">
        <v>29</v>
      </c>
      <c r="B21" s="121" t="s">
        <v>127</v>
      </c>
      <c r="C21" s="122"/>
      <c r="D21" s="123"/>
      <c r="E21" s="55"/>
      <c r="F21" s="56"/>
      <c r="G21" s="57">
        <f>SUM(I22:I22)</f>
        <v>293.03873060000001</v>
      </c>
      <c r="H21" s="57"/>
      <c r="I21" s="57"/>
      <c r="J21" s="99"/>
      <c r="K21" s="99"/>
      <c r="L21" s="102"/>
      <c r="M21" s="100"/>
    </row>
    <row r="22" spans="1:13" ht="78.75" customHeight="1" outlineLevel="1">
      <c r="A22" s="36" t="s">
        <v>212</v>
      </c>
      <c r="B22" s="71">
        <v>97622</v>
      </c>
      <c r="C22" s="58" t="s">
        <v>11</v>
      </c>
      <c r="D22" s="50" t="s">
        <v>168</v>
      </c>
      <c r="E22" s="36" t="s">
        <v>89</v>
      </c>
      <c r="F22" s="51">
        <v>4.3</v>
      </c>
      <c r="G22" s="52">
        <v>56.63</v>
      </c>
      <c r="H22" s="53">
        <f>G22*1.2034</f>
        <v>68.148542000000006</v>
      </c>
      <c r="I22" s="53">
        <f>H22*F22</f>
        <v>293.03873060000001</v>
      </c>
      <c r="J22" s="97"/>
      <c r="K22" s="97">
        <f t="shared" si="0"/>
        <v>0</v>
      </c>
      <c r="L22" s="103">
        <f t="shared" si="1"/>
        <v>1</v>
      </c>
      <c r="M22" s="98">
        <f t="shared" si="2"/>
        <v>0</v>
      </c>
    </row>
    <row r="23" spans="1:13" ht="26.25" customHeight="1" outlineLevel="1">
      <c r="A23" s="55" t="s">
        <v>30</v>
      </c>
      <c r="B23" s="121" t="s">
        <v>99</v>
      </c>
      <c r="C23" s="122"/>
      <c r="D23" s="123"/>
      <c r="E23" s="55"/>
      <c r="F23" s="56"/>
      <c r="G23" s="72">
        <f>SUM(I24:I28)</f>
        <v>951.52838000000008</v>
      </c>
      <c r="H23" s="72"/>
      <c r="I23" s="72"/>
      <c r="J23" s="99"/>
      <c r="K23" s="99"/>
      <c r="L23" s="102"/>
      <c r="M23" s="100"/>
    </row>
    <row r="24" spans="1:13" ht="60.75" customHeight="1" outlineLevel="1">
      <c r="A24" s="58" t="s">
        <v>260</v>
      </c>
      <c r="B24" s="58">
        <v>20206</v>
      </c>
      <c r="C24" s="49" t="s">
        <v>11</v>
      </c>
      <c r="D24" s="50" t="s">
        <v>194</v>
      </c>
      <c r="E24" s="58" t="s">
        <v>18</v>
      </c>
      <c r="F24" s="59">
        <v>60</v>
      </c>
      <c r="G24" s="60">
        <v>5.64</v>
      </c>
      <c r="H24" s="53">
        <f t="shared" ref="H24:H26" si="7">G24*1.2034</f>
        <v>6.7871759999999997</v>
      </c>
      <c r="I24" s="53">
        <f t="shared" ref="I24:I26" si="8">H24*F24</f>
        <v>407.23055999999997</v>
      </c>
      <c r="J24" s="97"/>
      <c r="K24" s="97">
        <f t="shared" si="0"/>
        <v>0</v>
      </c>
      <c r="L24" s="103">
        <f t="shared" si="1"/>
        <v>1</v>
      </c>
      <c r="M24" s="98">
        <f t="shared" si="2"/>
        <v>0</v>
      </c>
    </row>
    <row r="25" spans="1:13" ht="64.5" customHeight="1" outlineLevel="1">
      <c r="A25" s="58" t="s">
        <v>261</v>
      </c>
      <c r="B25" s="58">
        <v>2742</v>
      </c>
      <c r="C25" s="49" t="s">
        <v>11</v>
      </c>
      <c r="D25" s="50" t="s">
        <v>98</v>
      </c>
      <c r="E25" s="58" t="s">
        <v>18</v>
      </c>
      <c r="F25" s="59">
        <v>10</v>
      </c>
      <c r="G25" s="60">
        <v>3.12</v>
      </c>
      <c r="H25" s="53">
        <f t="shared" si="7"/>
        <v>3.7546080000000002</v>
      </c>
      <c r="I25" s="53">
        <f t="shared" si="8"/>
        <v>37.546080000000003</v>
      </c>
      <c r="J25" s="97"/>
      <c r="K25" s="97">
        <f t="shared" si="0"/>
        <v>0</v>
      </c>
      <c r="L25" s="103">
        <f t="shared" si="1"/>
        <v>1</v>
      </c>
      <c r="M25" s="98">
        <f t="shared" si="2"/>
        <v>0</v>
      </c>
    </row>
    <row r="26" spans="1:13" ht="36.75" customHeight="1" outlineLevel="1">
      <c r="A26" s="58" t="s">
        <v>262</v>
      </c>
      <c r="B26" s="58">
        <v>5068</v>
      </c>
      <c r="C26" s="49" t="s">
        <v>11</v>
      </c>
      <c r="D26" s="50" t="s">
        <v>237</v>
      </c>
      <c r="E26" s="58" t="s">
        <v>15</v>
      </c>
      <c r="F26" s="59">
        <v>2</v>
      </c>
      <c r="G26" s="60">
        <v>11.39</v>
      </c>
      <c r="H26" s="53">
        <f t="shared" si="7"/>
        <v>13.706726000000002</v>
      </c>
      <c r="I26" s="53">
        <f t="shared" si="8"/>
        <v>27.413452000000003</v>
      </c>
      <c r="J26" s="97"/>
      <c r="K26" s="97">
        <f t="shared" si="0"/>
        <v>0</v>
      </c>
      <c r="L26" s="103">
        <f t="shared" si="1"/>
        <v>1</v>
      </c>
      <c r="M26" s="98">
        <f t="shared" si="2"/>
        <v>0</v>
      </c>
    </row>
    <row r="27" spans="1:13" ht="36" customHeight="1" outlineLevel="1">
      <c r="A27" s="58" t="s">
        <v>263</v>
      </c>
      <c r="B27" s="58">
        <v>88309</v>
      </c>
      <c r="C27" s="49" t="s">
        <v>11</v>
      </c>
      <c r="D27" s="50" t="s">
        <v>105</v>
      </c>
      <c r="E27" s="58" t="s">
        <v>91</v>
      </c>
      <c r="F27" s="59">
        <v>8</v>
      </c>
      <c r="G27" s="60">
        <v>27.83</v>
      </c>
      <c r="H27" s="53">
        <f>G27*1.2034</f>
        <v>33.490622000000002</v>
      </c>
      <c r="I27" s="61">
        <f>H27*F27</f>
        <v>267.92497600000002</v>
      </c>
      <c r="J27" s="97"/>
      <c r="K27" s="97">
        <f t="shared" si="0"/>
        <v>0</v>
      </c>
      <c r="L27" s="103">
        <f t="shared" si="1"/>
        <v>1</v>
      </c>
      <c r="M27" s="98">
        <f t="shared" si="2"/>
        <v>0</v>
      </c>
    </row>
    <row r="28" spans="1:13" ht="39.75" customHeight="1" outlineLevel="1">
      <c r="A28" s="58" t="s">
        <v>264</v>
      </c>
      <c r="B28" s="62">
        <v>88242</v>
      </c>
      <c r="C28" s="49" t="s">
        <v>11</v>
      </c>
      <c r="D28" s="63" t="s">
        <v>175</v>
      </c>
      <c r="E28" s="58" t="s">
        <v>91</v>
      </c>
      <c r="F28" s="59">
        <v>8</v>
      </c>
      <c r="G28" s="60">
        <v>21.96</v>
      </c>
      <c r="H28" s="53">
        <f>G28*1.2034</f>
        <v>26.426664000000002</v>
      </c>
      <c r="I28" s="64">
        <f>H28*F28</f>
        <v>211.41331200000002</v>
      </c>
      <c r="J28" s="97"/>
      <c r="K28" s="97">
        <f t="shared" si="0"/>
        <v>0</v>
      </c>
      <c r="L28" s="103">
        <f t="shared" si="1"/>
        <v>1</v>
      </c>
      <c r="M28" s="98">
        <f t="shared" si="2"/>
        <v>0</v>
      </c>
    </row>
    <row r="29" spans="1:13" ht="29.25" customHeight="1" outlineLevel="1">
      <c r="A29" s="55" t="s">
        <v>81</v>
      </c>
      <c r="B29" s="121" t="s">
        <v>174</v>
      </c>
      <c r="C29" s="122"/>
      <c r="D29" s="123"/>
      <c r="E29" s="68"/>
      <c r="F29" s="69"/>
      <c r="G29" s="57">
        <f>SUM(I30:I31)</f>
        <v>3076.6485419999999</v>
      </c>
      <c r="H29" s="57"/>
      <c r="I29" s="57"/>
      <c r="J29" s="99"/>
      <c r="K29" s="99"/>
      <c r="L29" s="102"/>
      <c r="M29" s="100"/>
    </row>
    <row r="30" spans="1:13" ht="81" customHeight="1" outlineLevel="1">
      <c r="A30" s="36" t="s">
        <v>265</v>
      </c>
      <c r="B30" s="71">
        <v>97063</v>
      </c>
      <c r="C30" s="58" t="s">
        <v>11</v>
      </c>
      <c r="D30" s="50" t="s">
        <v>158</v>
      </c>
      <c r="E30" s="36" t="s">
        <v>12</v>
      </c>
      <c r="F30" s="51">
        <v>153</v>
      </c>
      <c r="G30" s="52">
        <v>11.05</v>
      </c>
      <c r="H30" s="53">
        <f>G30*1.2034</f>
        <v>13.29757</v>
      </c>
      <c r="I30" s="53">
        <f>H30*F30</f>
        <v>2034.5282099999999</v>
      </c>
      <c r="J30" s="97"/>
      <c r="K30" s="97">
        <f t="shared" si="0"/>
        <v>0</v>
      </c>
      <c r="L30" s="103">
        <f t="shared" si="1"/>
        <v>1</v>
      </c>
      <c r="M30" s="98">
        <f t="shared" si="2"/>
        <v>0</v>
      </c>
    </row>
    <row r="31" spans="1:13" ht="65.25" customHeight="1" outlineLevel="1">
      <c r="A31" s="36" t="s">
        <v>266</v>
      </c>
      <c r="B31" s="71">
        <v>20193</v>
      </c>
      <c r="C31" s="58" t="s">
        <v>11</v>
      </c>
      <c r="D31" s="50" t="s">
        <v>167</v>
      </c>
      <c r="E31" s="36" t="s">
        <v>90</v>
      </c>
      <c r="F31" s="51">
        <v>153</v>
      </c>
      <c r="G31" s="52">
        <v>5.66</v>
      </c>
      <c r="H31" s="53">
        <f>G31*1.2034</f>
        <v>6.8112440000000003</v>
      </c>
      <c r="I31" s="53">
        <f>H31*F31</f>
        <v>1042.120332</v>
      </c>
      <c r="J31" s="97"/>
      <c r="K31" s="97">
        <f t="shared" si="0"/>
        <v>0</v>
      </c>
      <c r="L31" s="103">
        <f t="shared" si="1"/>
        <v>1</v>
      </c>
      <c r="M31" s="98">
        <f t="shared" si="2"/>
        <v>0</v>
      </c>
    </row>
    <row r="32" spans="1:13" ht="30.75" customHeight="1" outlineLevel="1">
      <c r="A32" s="73">
        <v>2</v>
      </c>
      <c r="B32" s="124" t="s">
        <v>150</v>
      </c>
      <c r="C32" s="125"/>
      <c r="D32" s="126"/>
      <c r="E32" s="55"/>
      <c r="F32" s="56"/>
      <c r="G32" s="72"/>
      <c r="H32" s="47">
        <f>SUM(I33:I41)</f>
        <v>8258.2581678400002</v>
      </c>
      <c r="I32" s="57">
        <f t="shared" ref="I32:I89" si="9">H32*F32</f>
        <v>0</v>
      </c>
      <c r="J32" s="99"/>
      <c r="K32" s="99"/>
      <c r="L32" s="102"/>
      <c r="M32" s="100"/>
    </row>
    <row r="33" spans="1:13" ht="48.75" customHeight="1" outlineLevel="1">
      <c r="A33" s="36" t="s">
        <v>8</v>
      </c>
      <c r="B33" s="71">
        <v>96523</v>
      </c>
      <c r="C33" s="58" t="s">
        <v>11</v>
      </c>
      <c r="D33" s="50" t="s">
        <v>198</v>
      </c>
      <c r="E33" s="36" t="s">
        <v>83</v>
      </c>
      <c r="F33" s="51">
        <v>21.6</v>
      </c>
      <c r="G33" s="52">
        <v>99.23</v>
      </c>
      <c r="H33" s="53">
        <v>85.72</v>
      </c>
      <c r="I33" s="53">
        <f t="shared" si="9"/>
        <v>1851.5520000000001</v>
      </c>
      <c r="J33" s="97"/>
      <c r="K33" s="97">
        <f t="shared" si="0"/>
        <v>0</v>
      </c>
      <c r="L33" s="103">
        <f t="shared" si="1"/>
        <v>1</v>
      </c>
      <c r="M33" s="98">
        <f t="shared" si="2"/>
        <v>0</v>
      </c>
    </row>
    <row r="34" spans="1:13" ht="48.75" customHeight="1" outlineLevel="1">
      <c r="A34" s="36" t="s">
        <v>31</v>
      </c>
      <c r="B34" s="71">
        <v>96995</v>
      </c>
      <c r="C34" s="58" t="s">
        <v>11</v>
      </c>
      <c r="D34" s="50" t="s">
        <v>214</v>
      </c>
      <c r="E34" s="36" t="s">
        <v>9</v>
      </c>
      <c r="F34" s="51">
        <v>19.850000000000001</v>
      </c>
      <c r="G34" s="52">
        <v>51.97</v>
      </c>
      <c r="H34" s="53">
        <f>G34*1.2034</f>
        <v>62.540697999999999</v>
      </c>
      <c r="I34" s="53">
        <f>H34*F34</f>
        <v>1241.4328553</v>
      </c>
      <c r="J34" s="97"/>
      <c r="K34" s="97">
        <f t="shared" si="0"/>
        <v>0</v>
      </c>
      <c r="L34" s="103">
        <f t="shared" si="1"/>
        <v>1</v>
      </c>
      <c r="M34" s="98">
        <f t="shared" si="2"/>
        <v>0</v>
      </c>
    </row>
    <row r="35" spans="1:13" ht="75" customHeight="1" outlineLevel="1">
      <c r="A35" s="36" t="s">
        <v>57</v>
      </c>
      <c r="B35" s="71">
        <v>96535</v>
      </c>
      <c r="C35" s="58" t="s">
        <v>11</v>
      </c>
      <c r="D35" s="50" t="s">
        <v>230</v>
      </c>
      <c r="E35" s="36" t="s">
        <v>77</v>
      </c>
      <c r="F35" s="51">
        <v>10.1</v>
      </c>
      <c r="G35" s="52">
        <v>126.33</v>
      </c>
      <c r="H35" s="53">
        <f t="shared" ref="H35:H49" si="10">G35*1.2034</f>
        <v>152.025522</v>
      </c>
      <c r="I35" s="53">
        <f t="shared" si="9"/>
        <v>1535.4577721999999</v>
      </c>
      <c r="J35" s="97"/>
      <c r="K35" s="97">
        <f t="shared" si="0"/>
        <v>0</v>
      </c>
      <c r="L35" s="103">
        <f t="shared" si="1"/>
        <v>1</v>
      </c>
      <c r="M35" s="98">
        <f t="shared" si="2"/>
        <v>0</v>
      </c>
    </row>
    <row r="36" spans="1:13" ht="59.25" customHeight="1" outlineLevel="1">
      <c r="A36" s="36" t="s">
        <v>92</v>
      </c>
      <c r="B36" s="71">
        <v>92794</v>
      </c>
      <c r="C36" s="58" t="s">
        <v>11</v>
      </c>
      <c r="D36" s="50" t="s">
        <v>218</v>
      </c>
      <c r="E36" s="36" t="s">
        <v>84</v>
      </c>
      <c r="F36" s="51">
        <v>90.25</v>
      </c>
      <c r="G36" s="52">
        <v>6.53</v>
      </c>
      <c r="H36" s="53">
        <f t="shared" si="10"/>
        <v>7.8582020000000004</v>
      </c>
      <c r="I36" s="53">
        <f t="shared" si="9"/>
        <v>709.20273050000003</v>
      </c>
      <c r="J36" s="97"/>
      <c r="K36" s="97">
        <f t="shared" si="0"/>
        <v>0</v>
      </c>
      <c r="L36" s="103">
        <f t="shared" si="1"/>
        <v>1</v>
      </c>
      <c r="M36" s="98">
        <f t="shared" si="2"/>
        <v>0</v>
      </c>
    </row>
    <row r="37" spans="1:13" ht="59.25" customHeight="1" outlineLevel="1">
      <c r="A37" s="36" t="s">
        <v>93</v>
      </c>
      <c r="B37" s="71">
        <v>96546</v>
      </c>
      <c r="C37" s="58" t="s">
        <v>11</v>
      </c>
      <c r="D37" s="50" t="s">
        <v>219</v>
      </c>
      <c r="E37" s="36" t="s">
        <v>84</v>
      </c>
      <c r="F37" s="51">
        <v>90.25</v>
      </c>
      <c r="G37" s="52">
        <v>10.02</v>
      </c>
      <c r="H37" s="53">
        <f>G37*1.2034</f>
        <v>12.058068</v>
      </c>
      <c r="I37" s="53">
        <f>H37*F37</f>
        <v>1088.2406370000001</v>
      </c>
      <c r="J37" s="97"/>
      <c r="K37" s="97">
        <f t="shared" si="0"/>
        <v>0</v>
      </c>
      <c r="L37" s="103">
        <f t="shared" si="1"/>
        <v>1</v>
      </c>
      <c r="M37" s="98">
        <f t="shared" si="2"/>
        <v>0</v>
      </c>
    </row>
    <row r="38" spans="1:13" ht="59.25" customHeight="1" outlineLevel="1">
      <c r="A38" s="36" t="s">
        <v>142</v>
      </c>
      <c r="B38" s="71">
        <v>92801</v>
      </c>
      <c r="C38" s="58"/>
      <c r="D38" s="50" t="s">
        <v>227</v>
      </c>
      <c r="E38" s="36"/>
      <c r="F38" s="51">
        <v>17.489999999999998</v>
      </c>
      <c r="G38" s="52">
        <v>7.21</v>
      </c>
      <c r="H38" s="53">
        <f t="shared" ref="H38:H39" si="11">G38*1.2034</f>
        <v>8.6765140000000009</v>
      </c>
      <c r="I38" s="53">
        <f t="shared" ref="I38:I39" si="12">H38*F38</f>
        <v>151.75222986</v>
      </c>
      <c r="J38" s="97"/>
      <c r="K38" s="97">
        <f t="shared" si="0"/>
        <v>0</v>
      </c>
      <c r="L38" s="103">
        <f t="shared" si="1"/>
        <v>1</v>
      </c>
      <c r="M38" s="98">
        <f t="shared" si="2"/>
        <v>0</v>
      </c>
    </row>
    <row r="39" spans="1:13" ht="79.5" customHeight="1" outlineLevel="1">
      <c r="A39" s="36" t="s">
        <v>143</v>
      </c>
      <c r="B39" s="71">
        <v>92760</v>
      </c>
      <c r="C39" s="58"/>
      <c r="D39" s="50" t="s">
        <v>220</v>
      </c>
      <c r="E39" s="36" t="s">
        <v>15</v>
      </c>
      <c r="F39" s="51">
        <v>17.489999999999998</v>
      </c>
      <c r="G39" s="52">
        <v>11.03</v>
      </c>
      <c r="H39" s="53">
        <f t="shared" si="11"/>
        <v>13.273501999999999</v>
      </c>
      <c r="I39" s="53">
        <f t="shared" si="12"/>
        <v>232.15354997999995</v>
      </c>
      <c r="J39" s="97"/>
      <c r="K39" s="97">
        <f t="shared" si="0"/>
        <v>0</v>
      </c>
      <c r="L39" s="103">
        <f t="shared" si="1"/>
        <v>1</v>
      </c>
      <c r="M39" s="98">
        <f t="shared" si="2"/>
        <v>0</v>
      </c>
    </row>
    <row r="40" spans="1:13" ht="59.25" customHeight="1" outlineLevel="1">
      <c r="A40" s="36" t="s">
        <v>144</v>
      </c>
      <c r="B40" s="71">
        <v>96616</v>
      </c>
      <c r="C40" s="58" t="s">
        <v>11</v>
      </c>
      <c r="D40" s="50" t="s">
        <v>171</v>
      </c>
      <c r="E40" s="36" t="s">
        <v>112</v>
      </c>
      <c r="F40" s="51">
        <v>0.5</v>
      </c>
      <c r="G40" s="52">
        <v>481.24</v>
      </c>
      <c r="H40" s="53">
        <f>G40*1.2034</f>
        <v>579.12421600000005</v>
      </c>
      <c r="I40" s="53">
        <f>H40*F40</f>
        <v>289.56210800000002</v>
      </c>
      <c r="J40" s="97"/>
      <c r="K40" s="97">
        <f t="shared" si="0"/>
        <v>0</v>
      </c>
      <c r="L40" s="103">
        <f t="shared" si="1"/>
        <v>1</v>
      </c>
      <c r="M40" s="98">
        <f t="shared" si="2"/>
        <v>0</v>
      </c>
    </row>
    <row r="41" spans="1:13" ht="63" customHeight="1" outlineLevel="1">
      <c r="A41" s="36" t="s">
        <v>145</v>
      </c>
      <c r="B41" s="71">
        <v>96556</v>
      </c>
      <c r="C41" s="58" t="s">
        <v>11</v>
      </c>
      <c r="D41" s="50" t="s">
        <v>192</v>
      </c>
      <c r="E41" s="36" t="s">
        <v>83</v>
      </c>
      <c r="F41" s="51">
        <v>1.75</v>
      </c>
      <c r="G41" s="52">
        <v>550.29999999999995</v>
      </c>
      <c r="H41" s="53">
        <f>G41*1.2034</f>
        <v>662.23101999999994</v>
      </c>
      <c r="I41" s="53">
        <f t="shared" ref="I41" si="13">H41*F41</f>
        <v>1158.9042849999998</v>
      </c>
      <c r="J41" s="97"/>
      <c r="K41" s="97">
        <f t="shared" si="0"/>
        <v>0</v>
      </c>
      <c r="L41" s="103">
        <f t="shared" si="1"/>
        <v>1</v>
      </c>
      <c r="M41" s="98">
        <f t="shared" si="2"/>
        <v>0</v>
      </c>
    </row>
    <row r="42" spans="1:13" ht="27" customHeight="1" outlineLevel="1">
      <c r="A42" s="73">
        <v>3</v>
      </c>
      <c r="B42" s="124" t="s">
        <v>161</v>
      </c>
      <c r="C42" s="125"/>
      <c r="D42" s="126"/>
      <c r="E42" s="55"/>
      <c r="F42" s="56"/>
      <c r="G42" s="72"/>
      <c r="H42" s="47">
        <f>SUM(I44:I83)</f>
        <v>42315.785134677557</v>
      </c>
      <c r="I42" s="57"/>
      <c r="J42" s="99"/>
      <c r="K42" s="99"/>
      <c r="L42" s="102"/>
      <c r="M42" s="100"/>
    </row>
    <row r="43" spans="1:13" ht="24.75" customHeight="1" outlineLevel="1">
      <c r="A43" s="74"/>
      <c r="B43" s="75"/>
      <c r="C43" s="75"/>
      <c r="D43" s="76"/>
      <c r="E43" s="74"/>
      <c r="F43" s="77"/>
      <c r="G43" s="78"/>
      <c r="H43" s="79"/>
      <c r="I43" s="79"/>
      <c r="J43" s="99"/>
      <c r="K43" s="99"/>
      <c r="L43" s="102"/>
      <c r="M43" s="100"/>
    </row>
    <row r="44" spans="1:13" ht="96" customHeight="1" outlineLevel="1">
      <c r="A44" s="36" t="s">
        <v>17</v>
      </c>
      <c r="B44" s="71">
        <v>92445</v>
      </c>
      <c r="C44" s="58" t="s">
        <v>11</v>
      </c>
      <c r="D44" s="50" t="s">
        <v>151</v>
      </c>
      <c r="E44" s="36" t="s">
        <v>77</v>
      </c>
      <c r="F44" s="51">
        <v>75.2</v>
      </c>
      <c r="G44" s="52">
        <v>51.71</v>
      </c>
      <c r="H44" s="53">
        <f t="shared" ref="H44:H45" si="14">G44*1.2034</f>
        <v>62.227814000000002</v>
      </c>
      <c r="I44" s="53">
        <f t="shared" ref="I44:I45" si="15">H44*F44</f>
        <v>4679.5316128000004</v>
      </c>
      <c r="J44" s="97"/>
      <c r="K44" s="97">
        <f t="shared" si="0"/>
        <v>0</v>
      </c>
      <c r="L44" s="103">
        <f t="shared" si="1"/>
        <v>1</v>
      </c>
      <c r="M44" s="98">
        <f t="shared" si="2"/>
        <v>0</v>
      </c>
    </row>
    <row r="45" spans="1:13" ht="63" customHeight="1" outlineLevel="1">
      <c r="A45" s="36" t="s">
        <v>19</v>
      </c>
      <c r="B45" s="71">
        <v>92794</v>
      </c>
      <c r="C45" s="58" t="s">
        <v>11</v>
      </c>
      <c r="D45" s="50" t="s">
        <v>218</v>
      </c>
      <c r="E45" s="36" t="s">
        <v>84</v>
      </c>
      <c r="F45" s="51">
        <v>376.97</v>
      </c>
      <c r="G45" s="52">
        <v>6.53</v>
      </c>
      <c r="H45" s="53">
        <f t="shared" si="14"/>
        <v>7.8582020000000004</v>
      </c>
      <c r="I45" s="53">
        <f t="shared" si="15"/>
        <v>2962.3064079400006</v>
      </c>
      <c r="J45" s="97"/>
      <c r="K45" s="97">
        <f t="shared" si="0"/>
        <v>0</v>
      </c>
      <c r="L45" s="103">
        <f t="shared" si="1"/>
        <v>1</v>
      </c>
      <c r="M45" s="98">
        <f t="shared" si="2"/>
        <v>0</v>
      </c>
    </row>
    <row r="46" spans="1:13" ht="86.25" customHeight="1" outlineLevel="1">
      <c r="A46" s="36" t="s">
        <v>34</v>
      </c>
      <c r="B46" s="71">
        <v>92762</v>
      </c>
      <c r="C46" s="58" t="s">
        <v>11</v>
      </c>
      <c r="D46" s="50" t="s">
        <v>221</v>
      </c>
      <c r="E46" s="36" t="s">
        <v>84</v>
      </c>
      <c r="F46" s="51">
        <v>376.97</v>
      </c>
      <c r="G46" s="52">
        <v>8.6</v>
      </c>
      <c r="H46" s="53">
        <f>G46*1.2034</f>
        <v>10.34924</v>
      </c>
      <c r="I46" s="53">
        <f>H46*F46</f>
        <v>3901.3530028000005</v>
      </c>
      <c r="J46" s="97"/>
      <c r="K46" s="97">
        <f t="shared" si="0"/>
        <v>0</v>
      </c>
      <c r="L46" s="103">
        <f t="shared" si="1"/>
        <v>1</v>
      </c>
      <c r="M46" s="98">
        <f t="shared" si="2"/>
        <v>0</v>
      </c>
    </row>
    <row r="47" spans="1:13" ht="59.25" customHeight="1" outlineLevel="1">
      <c r="A47" s="36" t="s">
        <v>44</v>
      </c>
      <c r="B47" s="71">
        <v>95445</v>
      </c>
      <c r="C47" s="58" t="s">
        <v>11</v>
      </c>
      <c r="D47" s="50" t="s">
        <v>222</v>
      </c>
      <c r="E47" s="36" t="s">
        <v>84</v>
      </c>
      <c r="F47" s="51">
        <v>132.22999999999999</v>
      </c>
      <c r="G47" s="52">
        <v>6.03</v>
      </c>
      <c r="H47" s="53">
        <f>G47*1.2034</f>
        <v>7.2565020000000002</v>
      </c>
      <c r="I47" s="53">
        <f>H47*F47</f>
        <v>959.52725945999998</v>
      </c>
      <c r="J47" s="97"/>
      <c r="K47" s="97">
        <f t="shared" si="0"/>
        <v>0</v>
      </c>
      <c r="L47" s="103">
        <f t="shared" si="1"/>
        <v>1</v>
      </c>
      <c r="M47" s="98">
        <f t="shared" si="2"/>
        <v>0</v>
      </c>
    </row>
    <row r="48" spans="1:13" ht="87" customHeight="1" outlineLevel="1">
      <c r="A48" s="36" t="s">
        <v>35</v>
      </c>
      <c r="B48" s="71">
        <v>92759</v>
      </c>
      <c r="C48" s="58" t="s">
        <v>11</v>
      </c>
      <c r="D48" s="50" t="s">
        <v>195</v>
      </c>
      <c r="E48" s="36" t="s">
        <v>84</v>
      </c>
      <c r="F48" s="51">
        <v>132.22999999999999</v>
      </c>
      <c r="G48" s="52">
        <v>12.4</v>
      </c>
      <c r="H48" s="53">
        <f t="shared" si="10"/>
        <v>14.92216</v>
      </c>
      <c r="I48" s="53">
        <f t="shared" si="9"/>
        <v>1973.1572167999998</v>
      </c>
      <c r="J48" s="97"/>
      <c r="K48" s="97">
        <f t="shared" si="0"/>
        <v>0</v>
      </c>
      <c r="L48" s="103">
        <f t="shared" si="1"/>
        <v>1</v>
      </c>
      <c r="M48" s="98">
        <f t="shared" si="2"/>
        <v>0</v>
      </c>
    </row>
    <row r="49" spans="1:13" ht="80.25" customHeight="1" outlineLevel="1">
      <c r="A49" s="36" t="s">
        <v>45</v>
      </c>
      <c r="B49" s="71">
        <v>92722</v>
      </c>
      <c r="C49" s="58" t="s">
        <v>11</v>
      </c>
      <c r="D49" s="50" t="s">
        <v>200</v>
      </c>
      <c r="E49" s="36" t="s">
        <v>9</v>
      </c>
      <c r="F49" s="51">
        <v>4.45</v>
      </c>
      <c r="G49" s="52">
        <v>359.9</v>
      </c>
      <c r="H49" s="53">
        <f t="shared" si="10"/>
        <v>433.10365999999999</v>
      </c>
      <c r="I49" s="53">
        <f t="shared" si="9"/>
        <v>1927.311287</v>
      </c>
      <c r="J49" s="97"/>
      <c r="K49" s="97">
        <f t="shared" si="0"/>
        <v>0</v>
      </c>
      <c r="L49" s="103">
        <f t="shared" si="1"/>
        <v>1</v>
      </c>
      <c r="M49" s="98">
        <f t="shared" si="2"/>
        <v>0</v>
      </c>
    </row>
    <row r="50" spans="1:13" ht="23.25" customHeight="1" outlineLevel="1">
      <c r="A50" s="55" t="s">
        <v>20</v>
      </c>
      <c r="B50" s="80"/>
      <c r="C50" s="80"/>
      <c r="D50" s="81" t="s">
        <v>197</v>
      </c>
      <c r="E50" s="55"/>
      <c r="F50" s="56"/>
      <c r="G50" s="72"/>
      <c r="H50" s="57"/>
      <c r="I50" s="57"/>
      <c r="J50" s="99"/>
      <c r="K50" s="99"/>
      <c r="L50" s="102"/>
      <c r="M50" s="100"/>
    </row>
    <row r="51" spans="1:13" ht="100.5" customHeight="1" outlineLevel="1">
      <c r="A51" s="36" t="s">
        <v>21</v>
      </c>
      <c r="B51" s="71">
        <v>92445</v>
      </c>
      <c r="C51" s="58" t="s">
        <v>11</v>
      </c>
      <c r="D51" s="50" t="s">
        <v>151</v>
      </c>
      <c r="E51" s="36" t="s">
        <v>77</v>
      </c>
      <c r="F51" s="51">
        <v>49.71</v>
      </c>
      <c r="G51" s="52">
        <v>51.71</v>
      </c>
      <c r="H51" s="53">
        <f t="shared" ref="H51:H54" si="16">G51*1.2034</f>
        <v>62.227814000000002</v>
      </c>
      <c r="I51" s="53">
        <f t="shared" ref="I51:I54" si="17">H51*F51</f>
        <v>3093.3446339400002</v>
      </c>
      <c r="J51" s="97"/>
      <c r="K51" s="97">
        <f t="shared" si="0"/>
        <v>0</v>
      </c>
      <c r="L51" s="103">
        <f t="shared" si="1"/>
        <v>1</v>
      </c>
      <c r="M51" s="98">
        <f t="shared" si="2"/>
        <v>0</v>
      </c>
    </row>
    <row r="52" spans="1:13" ht="57.75" customHeight="1" outlineLevel="1">
      <c r="A52" s="36" t="s">
        <v>22</v>
      </c>
      <c r="B52" s="71">
        <v>92802</v>
      </c>
      <c r="C52" s="58" t="s">
        <v>11</v>
      </c>
      <c r="D52" s="50" t="s">
        <v>226</v>
      </c>
      <c r="E52" s="36"/>
      <c r="F52" s="51">
        <v>9</v>
      </c>
      <c r="G52" s="52">
        <v>7.01</v>
      </c>
      <c r="H52" s="53">
        <f t="shared" si="16"/>
        <v>8.4358339999999998</v>
      </c>
      <c r="I52" s="53">
        <f t="shared" si="17"/>
        <v>75.922505999999998</v>
      </c>
      <c r="J52" s="97"/>
      <c r="K52" s="97">
        <f t="shared" si="0"/>
        <v>0</v>
      </c>
      <c r="L52" s="103">
        <f t="shared" si="1"/>
        <v>1</v>
      </c>
      <c r="M52" s="98">
        <f t="shared" si="2"/>
        <v>0</v>
      </c>
    </row>
    <row r="53" spans="1:13" ht="82.5" customHeight="1" outlineLevel="1">
      <c r="A53" s="36" t="s">
        <v>36</v>
      </c>
      <c r="B53" s="71">
        <v>92761</v>
      </c>
      <c r="C53" s="58" t="s">
        <v>11</v>
      </c>
      <c r="D53" s="50" t="s">
        <v>225</v>
      </c>
      <c r="E53" s="36" t="s">
        <v>15</v>
      </c>
      <c r="F53" s="51">
        <v>9</v>
      </c>
      <c r="G53" s="52">
        <v>9.8800000000000008</v>
      </c>
      <c r="H53" s="53">
        <f t="shared" si="16"/>
        <v>11.889592</v>
      </c>
      <c r="I53" s="53">
        <f t="shared" si="17"/>
        <v>107.006328</v>
      </c>
      <c r="J53" s="97"/>
      <c r="K53" s="97">
        <f t="shared" si="0"/>
        <v>0</v>
      </c>
      <c r="L53" s="103">
        <f t="shared" si="1"/>
        <v>1</v>
      </c>
      <c r="M53" s="98">
        <f t="shared" si="2"/>
        <v>0</v>
      </c>
    </row>
    <row r="54" spans="1:13" ht="57" customHeight="1" outlineLevel="1">
      <c r="A54" s="36" t="s">
        <v>22</v>
      </c>
      <c r="B54" s="71">
        <v>92794</v>
      </c>
      <c r="C54" s="58" t="s">
        <v>11</v>
      </c>
      <c r="D54" s="50" t="s">
        <v>218</v>
      </c>
      <c r="E54" s="36" t="s">
        <v>84</v>
      </c>
      <c r="F54" s="51">
        <v>103</v>
      </c>
      <c r="G54" s="52">
        <v>6.53</v>
      </c>
      <c r="H54" s="53">
        <f t="shared" si="16"/>
        <v>7.8582020000000004</v>
      </c>
      <c r="I54" s="53">
        <f t="shared" si="17"/>
        <v>809.39480600000002</v>
      </c>
      <c r="J54" s="97"/>
      <c r="K54" s="97">
        <f t="shared" si="0"/>
        <v>0</v>
      </c>
      <c r="L54" s="103">
        <f t="shared" si="1"/>
        <v>1</v>
      </c>
      <c r="M54" s="98">
        <f t="shared" si="2"/>
        <v>0</v>
      </c>
    </row>
    <row r="55" spans="1:13" ht="76.5" customHeight="1" outlineLevel="1">
      <c r="A55" s="36" t="s">
        <v>36</v>
      </c>
      <c r="B55" s="71">
        <v>92762</v>
      </c>
      <c r="C55" s="58" t="s">
        <v>11</v>
      </c>
      <c r="D55" s="50" t="s">
        <v>221</v>
      </c>
      <c r="E55" s="36" t="s">
        <v>84</v>
      </c>
      <c r="F55" s="51">
        <v>103</v>
      </c>
      <c r="G55" s="52">
        <v>8.6</v>
      </c>
      <c r="H55" s="53">
        <f>G55*1.2034</f>
        <v>10.34924</v>
      </c>
      <c r="I55" s="53">
        <f>H55*F55</f>
        <v>1065.97172</v>
      </c>
      <c r="J55" s="97"/>
      <c r="K55" s="97">
        <f t="shared" si="0"/>
        <v>0</v>
      </c>
      <c r="L55" s="103">
        <f t="shared" si="1"/>
        <v>1</v>
      </c>
      <c r="M55" s="98">
        <f t="shared" si="2"/>
        <v>0</v>
      </c>
    </row>
    <row r="56" spans="1:13" ht="58.5" customHeight="1" outlineLevel="1">
      <c r="A56" s="36" t="s">
        <v>43</v>
      </c>
      <c r="B56" s="71">
        <v>92795</v>
      </c>
      <c r="C56" s="58" t="s">
        <v>11</v>
      </c>
      <c r="D56" s="50" t="s">
        <v>224</v>
      </c>
      <c r="E56" s="36" t="s">
        <v>84</v>
      </c>
      <c r="F56" s="51">
        <v>56</v>
      </c>
      <c r="G56" s="52">
        <v>5.54</v>
      </c>
      <c r="H56" s="53">
        <f>G56*1.2034</f>
        <v>6.666836</v>
      </c>
      <c r="I56" s="53">
        <f>H56*F56</f>
        <v>373.34281599999997</v>
      </c>
      <c r="J56" s="97"/>
      <c r="K56" s="97">
        <f t="shared" si="0"/>
        <v>0</v>
      </c>
      <c r="L56" s="103">
        <f t="shared" si="1"/>
        <v>1</v>
      </c>
      <c r="M56" s="98">
        <f t="shared" si="2"/>
        <v>0</v>
      </c>
    </row>
    <row r="57" spans="1:13" ht="89.25" customHeight="1" outlineLevel="1">
      <c r="A57" s="36" t="s">
        <v>37</v>
      </c>
      <c r="B57" s="71">
        <v>92763</v>
      </c>
      <c r="C57" s="58" t="s">
        <v>11</v>
      </c>
      <c r="D57" s="50" t="s">
        <v>223</v>
      </c>
      <c r="E57" s="36" t="s">
        <v>15</v>
      </c>
      <c r="F57" s="51">
        <v>56</v>
      </c>
      <c r="G57" s="52">
        <v>7.13</v>
      </c>
      <c r="H57" s="53">
        <f>G57*1.2034</f>
        <v>8.5802420000000001</v>
      </c>
      <c r="I57" s="53">
        <f>H57*F57</f>
        <v>480.49355200000002</v>
      </c>
      <c r="J57" s="97"/>
      <c r="K57" s="97">
        <f t="shared" si="0"/>
        <v>0</v>
      </c>
      <c r="L57" s="103">
        <f t="shared" si="1"/>
        <v>1</v>
      </c>
      <c r="M57" s="98">
        <f t="shared" si="2"/>
        <v>0</v>
      </c>
    </row>
    <row r="58" spans="1:13" ht="58.5" customHeight="1" outlineLevel="1">
      <c r="A58" s="36" t="s">
        <v>47</v>
      </c>
      <c r="B58" s="71">
        <v>95445</v>
      </c>
      <c r="C58" s="58" t="s">
        <v>11</v>
      </c>
      <c r="D58" s="50" t="s">
        <v>222</v>
      </c>
      <c r="E58" s="36" t="s">
        <v>84</v>
      </c>
      <c r="F58" s="51">
        <v>52</v>
      </c>
      <c r="G58" s="52">
        <v>6.03</v>
      </c>
      <c r="H58" s="53">
        <f>G58*1.2034</f>
        <v>7.2565020000000002</v>
      </c>
      <c r="I58" s="53">
        <f>H58*F58</f>
        <v>377.33810399999999</v>
      </c>
      <c r="J58" s="97"/>
      <c r="K58" s="97">
        <f t="shared" si="0"/>
        <v>0</v>
      </c>
      <c r="L58" s="103">
        <f t="shared" si="1"/>
        <v>1</v>
      </c>
      <c r="M58" s="98">
        <f t="shared" si="2"/>
        <v>0</v>
      </c>
    </row>
    <row r="59" spans="1:13" ht="91.5" customHeight="1" outlineLevel="1">
      <c r="A59" s="36" t="s">
        <v>56</v>
      </c>
      <c r="B59" s="71">
        <v>92759</v>
      </c>
      <c r="C59" s="58" t="s">
        <v>11</v>
      </c>
      <c r="D59" s="50" t="s">
        <v>196</v>
      </c>
      <c r="E59" s="36" t="s">
        <v>84</v>
      </c>
      <c r="F59" s="51">
        <v>52</v>
      </c>
      <c r="G59" s="52">
        <v>12.4</v>
      </c>
      <c r="H59" s="53">
        <f t="shared" ref="H59:H60" si="18">G59*1.2034</f>
        <v>14.92216</v>
      </c>
      <c r="I59" s="53">
        <f t="shared" ref="I59:I60" si="19">H59*F59</f>
        <v>775.95231999999999</v>
      </c>
      <c r="J59" s="97"/>
      <c r="K59" s="97">
        <f t="shared" si="0"/>
        <v>0</v>
      </c>
      <c r="L59" s="103">
        <f t="shared" si="1"/>
        <v>1</v>
      </c>
      <c r="M59" s="98">
        <f t="shared" si="2"/>
        <v>0</v>
      </c>
    </row>
    <row r="60" spans="1:13" ht="76.5" customHeight="1" outlineLevel="1">
      <c r="A60" s="36" t="s">
        <v>231</v>
      </c>
      <c r="B60" s="71">
        <v>96555</v>
      </c>
      <c r="C60" s="58" t="s">
        <v>11</v>
      </c>
      <c r="D60" s="50" t="s">
        <v>173</v>
      </c>
      <c r="E60" s="36" t="s">
        <v>89</v>
      </c>
      <c r="F60" s="51">
        <v>3.26</v>
      </c>
      <c r="G60" s="52">
        <v>456.77</v>
      </c>
      <c r="H60" s="53">
        <f t="shared" si="18"/>
        <v>549.67701799999998</v>
      </c>
      <c r="I60" s="53">
        <f t="shared" si="19"/>
        <v>1791.9470786799998</v>
      </c>
      <c r="J60" s="97"/>
      <c r="K60" s="97">
        <f t="shared" si="0"/>
        <v>0</v>
      </c>
      <c r="L60" s="103">
        <f t="shared" si="1"/>
        <v>1</v>
      </c>
      <c r="M60" s="98">
        <f t="shared" si="2"/>
        <v>0</v>
      </c>
    </row>
    <row r="61" spans="1:13" ht="24.75" customHeight="1" outlineLevel="1">
      <c r="A61" s="74" t="s">
        <v>94</v>
      </c>
      <c r="B61" s="75"/>
      <c r="C61" s="82"/>
      <c r="D61" s="76" t="s">
        <v>149</v>
      </c>
      <c r="E61" s="74"/>
      <c r="F61" s="77"/>
      <c r="G61" s="78"/>
      <c r="H61" s="79"/>
      <c r="I61" s="79"/>
      <c r="J61" s="99"/>
      <c r="K61" s="99"/>
      <c r="L61" s="102"/>
      <c r="M61" s="100"/>
    </row>
    <row r="62" spans="1:13" ht="108" customHeight="1" outlineLevel="1">
      <c r="A62" s="36" t="s">
        <v>178</v>
      </c>
      <c r="B62" s="71">
        <v>92445</v>
      </c>
      <c r="C62" s="58" t="s">
        <v>11</v>
      </c>
      <c r="D62" s="50" t="s">
        <v>151</v>
      </c>
      <c r="E62" s="36" t="s">
        <v>77</v>
      </c>
      <c r="F62" s="51">
        <v>32.1</v>
      </c>
      <c r="G62" s="52">
        <v>51.71</v>
      </c>
      <c r="H62" s="53">
        <f t="shared" ref="H62:H65" si="20">G62*1.2034</f>
        <v>62.227814000000002</v>
      </c>
      <c r="I62" s="53">
        <f t="shared" ref="I62:I65" si="21">H62*F62</f>
        <v>1997.5128294000001</v>
      </c>
      <c r="J62" s="97"/>
      <c r="K62" s="97">
        <f t="shared" si="0"/>
        <v>0</v>
      </c>
      <c r="L62" s="103">
        <f t="shared" si="1"/>
        <v>1</v>
      </c>
      <c r="M62" s="98">
        <f t="shared" si="2"/>
        <v>0</v>
      </c>
    </row>
    <row r="63" spans="1:13" ht="54.75" customHeight="1" outlineLevel="1">
      <c r="A63" s="36" t="s">
        <v>179</v>
      </c>
      <c r="B63" s="71">
        <v>92793</v>
      </c>
      <c r="C63" s="58" t="s">
        <v>11</v>
      </c>
      <c r="D63" s="50" t="s">
        <v>283</v>
      </c>
      <c r="E63" s="36" t="s">
        <v>15</v>
      </c>
      <c r="F63" s="51">
        <v>22</v>
      </c>
      <c r="G63" s="52">
        <v>6.88</v>
      </c>
      <c r="H63" s="53">
        <f t="shared" si="20"/>
        <v>8.2793919999999996</v>
      </c>
      <c r="I63" s="53">
        <f t="shared" si="21"/>
        <v>182.146624</v>
      </c>
      <c r="J63" s="97"/>
      <c r="K63" s="97">
        <f t="shared" si="0"/>
        <v>0</v>
      </c>
      <c r="L63" s="103">
        <f t="shared" si="1"/>
        <v>1</v>
      </c>
      <c r="M63" s="98">
        <f t="shared" si="2"/>
        <v>0</v>
      </c>
    </row>
    <row r="64" spans="1:13" ht="84" customHeight="1" outlineLevel="1">
      <c r="A64" s="36" t="s">
        <v>180</v>
      </c>
      <c r="B64" s="71">
        <v>92761</v>
      </c>
      <c r="C64" s="58" t="s">
        <v>11</v>
      </c>
      <c r="D64" s="50" t="s">
        <v>225</v>
      </c>
      <c r="E64" s="36" t="s">
        <v>15</v>
      </c>
      <c r="F64" s="51">
        <v>22</v>
      </c>
      <c r="G64" s="52">
        <v>9.8800000000000008</v>
      </c>
      <c r="H64" s="53">
        <f t="shared" ref="H64" si="22">G64*1.2034</f>
        <v>11.889592</v>
      </c>
      <c r="I64" s="53">
        <f t="shared" si="21"/>
        <v>261.57102400000002</v>
      </c>
      <c r="J64" s="97"/>
      <c r="K64" s="97">
        <f t="shared" si="0"/>
        <v>0</v>
      </c>
      <c r="L64" s="103">
        <f t="shared" si="1"/>
        <v>1</v>
      </c>
      <c r="M64" s="98">
        <f t="shared" si="2"/>
        <v>0</v>
      </c>
    </row>
    <row r="65" spans="1:20" ht="61.5" customHeight="1" outlineLevel="1">
      <c r="A65" s="36" t="s">
        <v>181</v>
      </c>
      <c r="B65" s="71">
        <v>92794</v>
      </c>
      <c r="C65" s="58" t="s">
        <v>11</v>
      </c>
      <c r="D65" s="50" t="s">
        <v>218</v>
      </c>
      <c r="E65" s="36" t="s">
        <v>84</v>
      </c>
      <c r="F65" s="51">
        <v>47</v>
      </c>
      <c r="G65" s="52">
        <v>6.53</v>
      </c>
      <c r="H65" s="53">
        <f t="shared" si="20"/>
        <v>7.8582020000000004</v>
      </c>
      <c r="I65" s="53">
        <f t="shared" si="21"/>
        <v>369.33549400000004</v>
      </c>
      <c r="J65" s="97"/>
      <c r="K65" s="97">
        <f t="shared" si="0"/>
        <v>0</v>
      </c>
      <c r="L65" s="103">
        <f t="shared" si="1"/>
        <v>1</v>
      </c>
      <c r="M65" s="98">
        <f t="shared" si="2"/>
        <v>0</v>
      </c>
    </row>
    <row r="66" spans="1:20" ht="75" customHeight="1" outlineLevel="1">
      <c r="A66" s="36" t="s">
        <v>215</v>
      </c>
      <c r="B66" s="71">
        <v>92762</v>
      </c>
      <c r="C66" s="58" t="s">
        <v>11</v>
      </c>
      <c r="D66" s="50" t="s">
        <v>221</v>
      </c>
      <c r="E66" s="36" t="s">
        <v>84</v>
      </c>
      <c r="F66" s="51">
        <v>47</v>
      </c>
      <c r="G66" s="52">
        <v>8.2799999999999994</v>
      </c>
      <c r="H66" s="53">
        <f>G66*1.2034</f>
        <v>9.9641519999999986</v>
      </c>
      <c r="I66" s="53">
        <f>H66*F66</f>
        <v>468.31514399999992</v>
      </c>
      <c r="J66" s="97"/>
      <c r="K66" s="97">
        <f t="shared" si="0"/>
        <v>0</v>
      </c>
      <c r="L66" s="103">
        <f t="shared" si="1"/>
        <v>1</v>
      </c>
      <c r="M66" s="98">
        <f t="shared" si="2"/>
        <v>0</v>
      </c>
    </row>
    <row r="67" spans="1:20" ht="66.75" customHeight="1" outlineLevel="1">
      <c r="A67" s="36" t="s">
        <v>216</v>
      </c>
      <c r="B67" s="71">
        <v>92795</v>
      </c>
      <c r="C67" s="58" t="s">
        <v>11</v>
      </c>
      <c r="D67" s="50" t="s">
        <v>224</v>
      </c>
      <c r="E67" s="36" t="s">
        <v>84</v>
      </c>
      <c r="F67" s="51">
        <v>54</v>
      </c>
      <c r="G67" s="52">
        <v>5.54</v>
      </c>
      <c r="H67" s="53">
        <f>G67*1.2034</f>
        <v>6.666836</v>
      </c>
      <c r="I67" s="53">
        <f>H67*F67</f>
        <v>360.00914399999999</v>
      </c>
      <c r="J67" s="97"/>
      <c r="K67" s="97">
        <f t="shared" si="0"/>
        <v>0</v>
      </c>
      <c r="L67" s="103">
        <f t="shared" si="1"/>
        <v>1</v>
      </c>
      <c r="M67" s="98">
        <f t="shared" si="2"/>
        <v>0</v>
      </c>
    </row>
    <row r="68" spans="1:20" ht="77.25" customHeight="1" outlineLevel="1">
      <c r="A68" s="36" t="s">
        <v>217</v>
      </c>
      <c r="B68" s="71">
        <v>92763</v>
      </c>
      <c r="C68" s="58" t="s">
        <v>11</v>
      </c>
      <c r="D68" s="50" t="s">
        <v>223</v>
      </c>
      <c r="E68" s="36" t="s">
        <v>15</v>
      </c>
      <c r="F68" s="51">
        <v>54</v>
      </c>
      <c r="G68" s="52">
        <v>7.13</v>
      </c>
      <c r="H68" s="53">
        <f>G68*1.2034</f>
        <v>8.5802420000000001</v>
      </c>
      <c r="I68" s="53">
        <f>H68*F68</f>
        <v>463.33306800000003</v>
      </c>
      <c r="J68" s="97"/>
      <c r="K68" s="97">
        <f t="shared" si="0"/>
        <v>0</v>
      </c>
      <c r="L68" s="103">
        <f t="shared" si="1"/>
        <v>1</v>
      </c>
      <c r="M68" s="98">
        <f t="shared" si="2"/>
        <v>0</v>
      </c>
    </row>
    <row r="69" spans="1:20" ht="66.75" customHeight="1" outlineLevel="1">
      <c r="A69" s="36" t="s">
        <v>232</v>
      </c>
      <c r="B69" s="71">
        <v>95445</v>
      </c>
      <c r="C69" s="58" t="s">
        <v>11</v>
      </c>
      <c r="D69" s="50" t="s">
        <v>213</v>
      </c>
      <c r="E69" s="36" t="s">
        <v>84</v>
      </c>
      <c r="F69" s="51">
        <v>38</v>
      </c>
      <c r="G69" s="52">
        <v>6.03</v>
      </c>
      <c r="H69" s="53">
        <f>G69*1.2034</f>
        <v>7.2565020000000002</v>
      </c>
      <c r="I69" s="53">
        <f>H69*F69</f>
        <v>275.74707599999999</v>
      </c>
      <c r="J69" s="97"/>
      <c r="K69" s="97">
        <f t="shared" si="0"/>
        <v>0</v>
      </c>
      <c r="L69" s="103">
        <f t="shared" si="1"/>
        <v>1</v>
      </c>
      <c r="M69" s="98">
        <f t="shared" si="2"/>
        <v>0</v>
      </c>
    </row>
    <row r="70" spans="1:20" ht="85.5" customHeight="1" outlineLevel="1">
      <c r="A70" s="36" t="s">
        <v>233</v>
      </c>
      <c r="B70" s="71">
        <v>92759</v>
      </c>
      <c r="C70" s="58" t="s">
        <v>11</v>
      </c>
      <c r="D70" s="50" t="s">
        <v>196</v>
      </c>
      <c r="E70" s="36" t="s">
        <v>84</v>
      </c>
      <c r="F70" s="51">
        <v>38</v>
      </c>
      <c r="G70" s="52">
        <v>12.4</v>
      </c>
      <c r="H70" s="53">
        <f t="shared" ref="H70:H71" si="23">G70*1.2034</f>
        <v>14.92216</v>
      </c>
      <c r="I70" s="53">
        <f t="shared" ref="I70:I83" si="24">H70*F70</f>
        <v>567.04207999999994</v>
      </c>
      <c r="J70" s="97"/>
      <c r="K70" s="97">
        <f t="shared" si="0"/>
        <v>0</v>
      </c>
      <c r="L70" s="103">
        <f t="shared" si="1"/>
        <v>1</v>
      </c>
      <c r="M70" s="98">
        <f t="shared" si="2"/>
        <v>0</v>
      </c>
    </row>
    <row r="71" spans="1:20" ht="66" customHeight="1" outlineLevel="1">
      <c r="A71" s="36" t="s">
        <v>234</v>
      </c>
      <c r="B71" s="71">
        <v>94971</v>
      </c>
      <c r="C71" s="58" t="s">
        <v>11</v>
      </c>
      <c r="D71" s="50" t="s">
        <v>172</v>
      </c>
      <c r="E71" s="36" t="s">
        <v>83</v>
      </c>
      <c r="F71" s="51">
        <v>2.17</v>
      </c>
      <c r="G71" s="52">
        <v>288.70999999999998</v>
      </c>
      <c r="H71" s="53">
        <f t="shared" si="23"/>
        <v>347.43361399999998</v>
      </c>
      <c r="I71" s="53">
        <f t="shared" si="24"/>
        <v>753.93094237999992</v>
      </c>
      <c r="J71" s="97"/>
      <c r="K71" s="97">
        <f t="shared" si="0"/>
        <v>0</v>
      </c>
      <c r="L71" s="103">
        <f t="shared" si="1"/>
        <v>1</v>
      </c>
      <c r="M71" s="98">
        <f t="shared" si="2"/>
        <v>0</v>
      </c>
    </row>
    <row r="72" spans="1:20" ht="56.25" customHeight="1" outlineLevel="1">
      <c r="A72" s="36" t="s">
        <v>235</v>
      </c>
      <c r="B72" s="71">
        <v>92873</v>
      </c>
      <c r="C72" s="58" t="s">
        <v>11</v>
      </c>
      <c r="D72" s="50" t="s">
        <v>46</v>
      </c>
      <c r="E72" s="36" t="s">
        <v>83</v>
      </c>
      <c r="F72" s="51">
        <v>2.17</v>
      </c>
      <c r="G72" s="52">
        <v>222.99</v>
      </c>
      <c r="H72" s="53">
        <f>G72*1.2034</f>
        <v>268.34616600000004</v>
      </c>
      <c r="I72" s="53">
        <f t="shared" si="24"/>
        <v>582.3111802200001</v>
      </c>
      <c r="J72" s="97"/>
      <c r="K72" s="97">
        <f t="shared" ref="K72:K132" si="25">J72*1.2034</f>
        <v>0</v>
      </c>
      <c r="L72" s="103">
        <f t="shared" ref="L72:L132" si="26">100%-(J72/G72)</f>
        <v>1</v>
      </c>
      <c r="M72" s="98">
        <f t="shared" ref="M72:M132" si="27">K72*F72</f>
        <v>0</v>
      </c>
    </row>
    <row r="73" spans="1:20" ht="24" customHeight="1" outlineLevel="1">
      <c r="A73" s="74" t="s">
        <v>95</v>
      </c>
      <c r="B73" s="75" t="s">
        <v>296</v>
      </c>
      <c r="C73" s="75"/>
      <c r="D73" s="76" t="s">
        <v>246</v>
      </c>
      <c r="E73" s="74"/>
      <c r="F73" s="77"/>
      <c r="G73" s="78"/>
      <c r="H73" s="83">
        <f>SUM(I74:I83)</f>
        <v>10680.629877257561</v>
      </c>
      <c r="I73" s="79"/>
      <c r="J73" s="99"/>
      <c r="K73" s="99"/>
      <c r="L73" s="102"/>
      <c r="M73" s="100"/>
    </row>
    <row r="74" spans="1:20" ht="125.25" customHeight="1" outlineLevel="1">
      <c r="A74" s="36" t="s">
        <v>182</v>
      </c>
      <c r="B74" s="84">
        <v>1.056</v>
      </c>
      <c r="C74" s="84" t="s">
        <v>251</v>
      </c>
      <c r="D74" s="85" t="s">
        <v>257</v>
      </c>
      <c r="E74" s="84" t="s">
        <v>77</v>
      </c>
      <c r="F74" s="86">
        <v>61.89</v>
      </c>
      <c r="G74" s="87">
        <f t="shared" ref="G74:G81" si="28">C74*B74</f>
        <v>52.050240000000002</v>
      </c>
      <c r="H74" s="53">
        <f t="shared" ref="H74:H83" si="29">G74*1.2034</f>
        <v>62.637258816000006</v>
      </c>
      <c r="I74" s="53">
        <f t="shared" si="24"/>
        <v>3876.6199481222402</v>
      </c>
      <c r="J74" s="97"/>
      <c r="K74" s="97">
        <f t="shared" si="25"/>
        <v>0</v>
      </c>
      <c r="L74" s="103">
        <f t="shared" si="26"/>
        <v>1</v>
      </c>
      <c r="M74" s="98">
        <f t="shared" si="27"/>
        <v>0</v>
      </c>
      <c r="T74" s="107">
        <f>SUM(G74:G81)</f>
        <v>121.93206000000001</v>
      </c>
    </row>
    <row r="75" spans="1:20" ht="55.5" customHeight="1" outlineLevel="1">
      <c r="A75" s="36" t="s">
        <v>183</v>
      </c>
      <c r="B75" s="88">
        <v>0.62</v>
      </c>
      <c r="C75" s="84">
        <v>8.67</v>
      </c>
      <c r="D75" s="85" t="s">
        <v>253</v>
      </c>
      <c r="E75" s="84" t="s">
        <v>82</v>
      </c>
      <c r="F75" s="86">
        <v>61.89</v>
      </c>
      <c r="G75" s="87">
        <f t="shared" si="28"/>
        <v>5.3754</v>
      </c>
      <c r="H75" s="53">
        <f t="shared" si="29"/>
        <v>6.4687563600000004</v>
      </c>
      <c r="I75" s="53">
        <f t="shared" si="24"/>
        <v>400.3513311204</v>
      </c>
      <c r="J75" s="97"/>
      <c r="K75" s="97">
        <f t="shared" si="25"/>
        <v>0</v>
      </c>
      <c r="L75" s="103">
        <f t="shared" si="26"/>
        <v>1</v>
      </c>
      <c r="M75" s="98">
        <f t="shared" si="27"/>
        <v>0</v>
      </c>
    </row>
    <row r="76" spans="1:20" ht="48.75" customHeight="1" outlineLevel="1">
      <c r="A76" s="36" t="s">
        <v>184</v>
      </c>
      <c r="B76" s="84">
        <v>3.2000000000000001E-2</v>
      </c>
      <c r="C76" s="84">
        <v>14.24</v>
      </c>
      <c r="D76" s="85" t="s">
        <v>254</v>
      </c>
      <c r="E76" s="84" t="s">
        <v>84</v>
      </c>
      <c r="F76" s="86">
        <v>61.89</v>
      </c>
      <c r="G76" s="87">
        <f t="shared" si="28"/>
        <v>0.45568000000000003</v>
      </c>
      <c r="H76" s="53">
        <f t="shared" si="29"/>
        <v>0.54836531200000005</v>
      </c>
      <c r="I76" s="53">
        <f t="shared" si="24"/>
        <v>33.938329159680002</v>
      </c>
      <c r="J76" s="97"/>
      <c r="K76" s="97">
        <f t="shared" si="25"/>
        <v>0</v>
      </c>
      <c r="L76" s="103">
        <f t="shared" si="26"/>
        <v>1</v>
      </c>
      <c r="M76" s="98">
        <f t="shared" si="27"/>
        <v>0</v>
      </c>
    </row>
    <row r="77" spans="1:20" ht="48.75" customHeight="1" outlineLevel="1">
      <c r="A77" s="36" t="s">
        <v>285</v>
      </c>
      <c r="B77" s="84">
        <v>1.49</v>
      </c>
      <c r="C77" s="84">
        <v>8.02</v>
      </c>
      <c r="D77" s="85" t="s">
        <v>258</v>
      </c>
      <c r="E77" s="84" t="s">
        <v>82</v>
      </c>
      <c r="F77" s="86">
        <v>61.89</v>
      </c>
      <c r="G77" s="87">
        <f t="shared" si="28"/>
        <v>11.9498</v>
      </c>
      <c r="H77" s="53">
        <f t="shared" si="29"/>
        <v>14.380389320000001</v>
      </c>
      <c r="I77" s="53">
        <f t="shared" si="24"/>
        <v>890.0022950148001</v>
      </c>
      <c r="J77" s="97"/>
      <c r="K77" s="97">
        <f t="shared" si="25"/>
        <v>0</v>
      </c>
      <c r="L77" s="103">
        <f t="shared" si="26"/>
        <v>1</v>
      </c>
      <c r="M77" s="98">
        <f t="shared" si="27"/>
        <v>0</v>
      </c>
    </row>
    <row r="78" spans="1:20" ht="45" customHeight="1" outlineLevel="1">
      <c r="A78" s="36" t="s">
        <v>286</v>
      </c>
      <c r="B78" s="84">
        <v>0.29199999999999998</v>
      </c>
      <c r="C78" s="84" t="s">
        <v>191</v>
      </c>
      <c r="D78" s="85" t="s">
        <v>255</v>
      </c>
      <c r="E78" s="84" t="s">
        <v>91</v>
      </c>
      <c r="F78" s="86">
        <v>61.89</v>
      </c>
      <c r="G78" s="87">
        <f t="shared" si="28"/>
        <v>8.1059199999999993</v>
      </c>
      <c r="H78" s="53">
        <f t="shared" si="29"/>
        <v>9.7546641279999999</v>
      </c>
      <c r="I78" s="53">
        <f t="shared" si="24"/>
        <v>603.71616288192001</v>
      </c>
      <c r="J78" s="97"/>
      <c r="K78" s="97">
        <f t="shared" si="25"/>
        <v>0</v>
      </c>
      <c r="L78" s="103">
        <f t="shared" si="26"/>
        <v>1</v>
      </c>
      <c r="M78" s="98">
        <f t="shared" si="27"/>
        <v>0</v>
      </c>
    </row>
    <row r="79" spans="1:20" ht="36.75" customHeight="1" outlineLevel="1">
      <c r="A79" s="36" t="s">
        <v>287</v>
      </c>
      <c r="B79" s="88" t="s">
        <v>252</v>
      </c>
      <c r="C79" s="84" t="s">
        <v>188</v>
      </c>
      <c r="D79" s="85" t="s">
        <v>245</v>
      </c>
      <c r="E79" s="84" t="s">
        <v>91</v>
      </c>
      <c r="F79" s="86">
        <v>61.89</v>
      </c>
      <c r="G79" s="87">
        <f t="shared" si="28"/>
        <v>12.5235</v>
      </c>
      <c r="H79" s="53">
        <f t="shared" si="29"/>
        <v>15.070779900000002</v>
      </c>
      <c r="I79" s="53">
        <f t="shared" si="24"/>
        <v>932.73056801100006</v>
      </c>
      <c r="J79" s="97"/>
      <c r="K79" s="97">
        <f t="shared" si="25"/>
        <v>0</v>
      </c>
      <c r="L79" s="103">
        <f t="shared" si="26"/>
        <v>1</v>
      </c>
      <c r="M79" s="98">
        <f t="shared" si="27"/>
        <v>0</v>
      </c>
    </row>
    <row r="80" spans="1:20" ht="37.5" customHeight="1" outlineLevel="1">
      <c r="A80" s="36" t="s">
        <v>288</v>
      </c>
      <c r="B80" s="84">
        <v>0.20599999999999999</v>
      </c>
      <c r="C80" s="84" t="s">
        <v>189</v>
      </c>
      <c r="D80" s="85" t="s">
        <v>256</v>
      </c>
      <c r="E80" s="84" t="s">
        <v>91</v>
      </c>
      <c r="F80" s="86">
        <v>61.89</v>
      </c>
      <c r="G80" s="87">
        <f t="shared" si="28"/>
        <v>4.4640200000000005</v>
      </c>
      <c r="H80" s="53">
        <f t="shared" si="29"/>
        <v>5.3720016680000011</v>
      </c>
      <c r="I80" s="53">
        <f t="shared" si="24"/>
        <v>332.47318323252006</v>
      </c>
      <c r="J80" s="97"/>
      <c r="K80" s="97">
        <f t="shared" si="25"/>
        <v>0</v>
      </c>
      <c r="L80" s="103">
        <f t="shared" si="26"/>
        <v>1</v>
      </c>
      <c r="M80" s="98">
        <f t="shared" si="27"/>
        <v>0</v>
      </c>
    </row>
    <row r="81" spans="1:13" ht="114" customHeight="1" outlineLevel="1">
      <c r="A81" s="36" t="s">
        <v>289</v>
      </c>
      <c r="B81" s="84">
        <v>7.8E-2</v>
      </c>
      <c r="C81" s="84">
        <v>346.25</v>
      </c>
      <c r="D81" s="85" t="s">
        <v>259</v>
      </c>
      <c r="E81" s="84" t="s">
        <v>9</v>
      </c>
      <c r="F81" s="86">
        <v>61.89</v>
      </c>
      <c r="G81" s="87">
        <f t="shared" si="28"/>
        <v>27.0075</v>
      </c>
      <c r="H81" s="53">
        <f t="shared" si="29"/>
        <v>32.500825499999998</v>
      </c>
      <c r="I81" s="53">
        <f t="shared" si="24"/>
        <v>2011.4760901949999</v>
      </c>
      <c r="J81" s="97"/>
      <c r="K81" s="97">
        <f t="shared" si="25"/>
        <v>0</v>
      </c>
      <c r="L81" s="103">
        <f t="shared" si="26"/>
        <v>1</v>
      </c>
      <c r="M81" s="98">
        <f t="shared" si="27"/>
        <v>0</v>
      </c>
    </row>
    <row r="82" spans="1:13" ht="81" customHeight="1" outlineLevel="1">
      <c r="A82" s="36" t="s">
        <v>290</v>
      </c>
      <c r="B82" s="71" t="s">
        <v>243</v>
      </c>
      <c r="C82" s="58" t="s">
        <v>11</v>
      </c>
      <c r="D82" s="50" t="s">
        <v>244</v>
      </c>
      <c r="E82" s="36" t="s">
        <v>12</v>
      </c>
      <c r="F82" s="51">
        <v>8.6199999999999992</v>
      </c>
      <c r="G82" s="52">
        <v>86.83</v>
      </c>
      <c r="H82" s="53">
        <f t="shared" si="29"/>
        <v>104.49122199999999</v>
      </c>
      <c r="I82" s="53">
        <f t="shared" si="24"/>
        <v>900.71433363999984</v>
      </c>
      <c r="J82" s="97"/>
      <c r="K82" s="97">
        <f t="shared" si="25"/>
        <v>0</v>
      </c>
      <c r="L82" s="103">
        <f t="shared" si="26"/>
        <v>1</v>
      </c>
      <c r="M82" s="98">
        <f t="shared" si="27"/>
        <v>0</v>
      </c>
    </row>
    <row r="83" spans="1:13" ht="81" customHeight="1" outlineLevel="1">
      <c r="A83" s="36" t="s">
        <v>291</v>
      </c>
      <c r="B83" s="71">
        <v>21141</v>
      </c>
      <c r="C83" s="58" t="s">
        <v>11</v>
      </c>
      <c r="D83" s="50" t="s">
        <v>228</v>
      </c>
      <c r="E83" s="36" t="s">
        <v>12</v>
      </c>
      <c r="F83" s="51">
        <v>61.89</v>
      </c>
      <c r="G83" s="52">
        <v>9.3800000000000008</v>
      </c>
      <c r="H83" s="53">
        <f t="shared" si="29"/>
        <v>11.287892000000001</v>
      </c>
      <c r="I83" s="53">
        <f t="shared" si="24"/>
        <v>698.60763588000009</v>
      </c>
      <c r="J83" s="97"/>
      <c r="K83" s="97">
        <f t="shared" si="25"/>
        <v>0</v>
      </c>
      <c r="L83" s="103">
        <f t="shared" si="26"/>
        <v>1</v>
      </c>
      <c r="M83" s="98">
        <f t="shared" si="27"/>
        <v>0</v>
      </c>
    </row>
    <row r="84" spans="1:13" ht="30.75" customHeight="1" outlineLevel="1">
      <c r="A84" s="73">
        <v>4</v>
      </c>
      <c r="B84" s="80"/>
      <c r="C84" s="80"/>
      <c r="D84" s="81" t="s">
        <v>116</v>
      </c>
      <c r="E84" s="73"/>
      <c r="F84" s="89"/>
      <c r="G84" s="90"/>
      <c r="H84" s="47">
        <f>SUM(I85:I86)</f>
        <v>5090.9536150000004</v>
      </c>
      <c r="I84" s="47">
        <f t="shared" si="9"/>
        <v>0</v>
      </c>
      <c r="J84" s="99"/>
      <c r="K84" s="99">
        <f t="shared" si="25"/>
        <v>0</v>
      </c>
      <c r="L84" s="102"/>
      <c r="M84" s="100"/>
    </row>
    <row r="85" spans="1:13" ht="128.25" customHeight="1" outlineLevel="1">
      <c r="A85" s="36" t="s">
        <v>10</v>
      </c>
      <c r="B85" s="71">
        <v>87490</v>
      </c>
      <c r="C85" s="58" t="s">
        <v>11</v>
      </c>
      <c r="D85" s="50" t="s">
        <v>137</v>
      </c>
      <c r="E85" s="36" t="s">
        <v>77</v>
      </c>
      <c r="F85" s="51">
        <v>95</v>
      </c>
      <c r="G85" s="52">
        <v>42.08</v>
      </c>
      <c r="H85" s="53">
        <f>G85*1.2034</f>
        <v>50.639071999999999</v>
      </c>
      <c r="I85" s="53">
        <f t="shared" si="9"/>
        <v>4810.7118399999999</v>
      </c>
      <c r="J85" s="97"/>
      <c r="K85" s="97">
        <f t="shared" si="25"/>
        <v>0</v>
      </c>
      <c r="L85" s="103">
        <f t="shared" si="26"/>
        <v>1</v>
      </c>
      <c r="M85" s="98">
        <f t="shared" si="27"/>
        <v>0</v>
      </c>
    </row>
    <row r="86" spans="1:13" ht="104.25" customHeight="1" outlineLevel="1">
      <c r="A86" s="36" t="s">
        <v>13</v>
      </c>
      <c r="B86" s="71">
        <v>87460</v>
      </c>
      <c r="C86" s="58" t="s">
        <v>11</v>
      </c>
      <c r="D86" s="50" t="s">
        <v>236</v>
      </c>
      <c r="E86" s="36" t="s">
        <v>12</v>
      </c>
      <c r="F86" s="51">
        <v>3.75</v>
      </c>
      <c r="G86" s="52">
        <v>62.1</v>
      </c>
      <c r="H86" s="53">
        <f>G86*1.2034</f>
        <v>74.731139999999996</v>
      </c>
      <c r="I86" s="53">
        <f t="shared" si="9"/>
        <v>280.24177499999996</v>
      </c>
      <c r="J86" s="97"/>
      <c r="K86" s="97">
        <f t="shared" si="25"/>
        <v>0</v>
      </c>
      <c r="L86" s="103">
        <f t="shared" si="26"/>
        <v>1</v>
      </c>
      <c r="M86" s="98">
        <f t="shared" si="27"/>
        <v>0</v>
      </c>
    </row>
    <row r="87" spans="1:13" ht="31.5" customHeight="1" outlineLevel="1">
      <c r="A87" s="73">
        <v>5</v>
      </c>
      <c r="B87" s="80"/>
      <c r="C87" s="80"/>
      <c r="D87" s="81" t="s">
        <v>117</v>
      </c>
      <c r="E87" s="73"/>
      <c r="F87" s="89"/>
      <c r="G87" s="90"/>
      <c r="H87" s="47">
        <f>SUM(I88:I90)</f>
        <v>6094.4407154399996</v>
      </c>
      <c r="I87" s="47">
        <f>H87*F87</f>
        <v>0</v>
      </c>
      <c r="J87" s="99"/>
      <c r="K87" s="99"/>
      <c r="L87" s="102"/>
      <c r="M87" s="100"/>
    </row>
    <row r="88" spans="1:13" ht="79.5" customHeight="1" outlineLevel="1">
      <c r="A88" s="36" t="s">
        <v>14</v>
      </c>
      <c r="B88" s="71">
        <v>87878</v>
      </c>
      <c r="C88" s="58" t="s">
        <v>11</v>
      </c>
      <c r="D88" s="50" t="s">
        <v>128</v>
      </c>
      <c r="E88" s="36" t="s">
        <v>113</v>
      </c>
      <c r="F88" s="51">
        <v>246</v>
      </c>
      <c r="G88" s="52">
        <v>4.0199999999999996</v>
      </c>
      <c r="H88" s="53">
        <f t="shared" ref="H88:H89" si="30">G88*1.2034</f>
        <v>4.8376679999999999</v>
      </c>
      <c r="I88" s="53">
        <f t="shared" si="9"/>
        <v>1190.0663279999999</v>
      </c>
      <c r="J88" s="97"/>
      <c r="K88" s="97">
        <f t="shared" si="25"/>
        <v>0</v>
      </c>
      <c r="L88" s="103">
        <f t="shared" si="26"/>
        <v>1</v>
      </c>
      <c r="M88" s="98">
        <f t="shared" si="27"/>
        <v>0</v>
      </c>
    </row>
    <row r="89" spans="1:13" ht="126" customHeight="1" outlineLevel="1">
      <c r="A89" s="36" t="s">
        <v>96</v>
      </c>
      <c r="B89" s="71">
        <v>87553</v>
      </c>
      <c r="C89" s="58" t="s">
        <v>11</v>
      </c>
      <c r="D89" s="50" t="s">
        <v>148</v>
      </c>
      <c r="E89" s="36" t="s">
        <v>111</v>
      </c>
      <c r="F89" s="51">
        <v>246</v>
      </c>
      <c r="G89" s="52">
        <v>14.98</v>
      </c>
      <c r="H89" s="53">
        <f t="shared" si="30"/>
        <v>18.026932000000002</v>
      </c>
      <c r="I89" s="53">
        <f t="shared" si="9"/>
        <v>4434.6252720000002</v>
      </c>
      <c r="J89" s="97"/>
      <c r="K89" s="97">
        <f t="shared" si="25"/>
        <v>0</v>
      </c>
      <c r="L89" s="103">
        <f t="shared" si="26"/>
        <v>1</v>
      </c>
      <c r="M89" s="98">
        <f t="shared" si="27"/>
        <v>0</v>
      </c>
    </row>
    <row r="90" spans="1:13" ht="116.25" customHeight="1" outlineLevel="1">
      <c r="A90" s="36" t="s">
        <v>97</v>
      </c>
      <c r="B90" s="71">
        <v>93393</v>
      </c>
      <c r="C90" s="58" t="s">
        <v>11</v>
      </c>
      <c r="D90" s="50" t="s">
        <v>279</v>
      </c>
      <c r="E90" s="36" t="s">
        <v>77</v>
      </c>
      <c r="F90" s="51">
        <v>10.44</v>
      </c>
      <c r="G90" s="52">
        <v>37.39</v>
      </c>
      <c r="H90" s="53">
        <f>G90*1.2034</f>
        <v>44.995125999999999</v>
      </c>
      <c r="I90" s="53">
        <f>H90*F90</f>
        <v>469.74911543999997</v>
      </c>
      <c r="J90" s="97"/>
      <c r="K90" s="97">
        <f t="shared" si="25"/>
        <v>0</v>
      </c>
      <c r="L90" s="103">
        <f t="shared" si="26"/>
        <v>1</v>
      </c>
      <c r="M90" s="98">
        <f t="shared" si="27"/>
        <v>0</v>
      </c>
    </row>
    <row r="91" spans="1:13" ht="25.5" customHeight="1" outlineLevel="1">
      <c r="A91" s="73">
        <v>6</v>
      </c>
      <c r="B91" s="91"/>
      <c r="C91" s="92"/>
      <c r="D91" s="93" t="s">
        <v>50</v>
      </c>
      <c r="E91" s="91"/>
      <c r="F91" s="94"/>
      <c r="G91" s="95"/>
      <c r="H91" s="47">
        <f>SUM(I92:I97)</f>
        <v>6177.8652170400001</v>
      </c>
      <c r="I91" s="47"/>
      <c r="J91" s="99"/>
      <c r="K91" s="99"/>
      <c r="L91" s="102"/>
      <c r="M91" s="100"/>
    </row>
    <row r="92" spans="1:13" ht="70.5" customHeight="1" outlineLevel="1">
      <c r="A92" s="36" t="s">
        <v>16</v>
      </c>
      <c r="B92" s="71" t="s">
        <v>114</v>
      </c>
      <c r="C92" s="58" t="s">
        <v>11</v>
      </c>
      <c r="D92" s="50" t="s">
        <v>115</v>
      </c>
      <c r="E92" s="36" t="s">
        <v>83</v>
      </c>
      <c r="F92" s="51">
        <v>8.4499999999999993</v>
      </c>
      <c r="G92" s="52">
        <v>293.66000000000003</v>
      </c>
      <c r="H92" s="53">
        <f t="shared" ref="H92" si="31">G92*1.2034</f>
        <v>353.39044400000006</v>
      </c>
      <c r="I92" s="53">
        <f t="shared" ref="I92:I95" si="32">H92*F92</f>
        <v>2986.1492518000005</v>
      </c>
      <c r="J92" s="97"/>
      <c r="K92" s="97">
        <f t="shared" si="25"/>
        <v>0</v>
      </c>
      <c r="L92" s="103">
        <f t="shared" si="26"/>
        <v>1</v>
      </c>
      <c r="M92" s="98">
        <f t="shared" si="27"/>
        <v>0</v>
      </c>
    </row>
    <row r="93" spans="1:13" ht="48.75" customHeight="1" outlineLevel="1">
      <c r="A93" s="36" t="s">
        <v>32</v>
      </c>
      <c r="B93" s="71">
        <v>92874</v>
      </c>
      <c r="C93" s="58" t="s">
        <v>11</v>
      </c>
      <c r="D93" s="50" t="s">
        <v>280</v>
      </c>
      <c r="E93" s="36" t="s">
        <v>83</v>
      </c>
      <c r="F93" s="51">
        <v>8.4499999999999993</v>
      </c>
      <c r="G93" s="52">
        <v>36.979999999999997</v>
      </c>
      <c r="H93" s="53">
        <f>G93*1.2034</f>
        <v>44.501731999999997</v>
      </c>
      <c r="I93" s="53">
        <f t="shared" si="32"/>
        <v>376.03963539999995</v>
      </c>
      <c r="J93" s="97"/>
      <c r="K93" s="97">
        <f t="shared" si="25"/>
        <v>0</v>
      </c>
      <c r="L93" s="103">
        <f t="shared" si="26"/>
        <v>1</v>
      </c>
      <c r="M93" s="98">
        <f t="shared" si="27"/>
        <v>0</v>
      </c>
    </row>
    <row r="94" spans="1:13" ht="92.25" customHeight="1" outlineLevel="1">
      <c r="A94" s="36" t="s">
        <v>38</v>
      </c>
      <c r="B94" s="71">
        <v>21141</v>
      </c>
      <c r="C94" s="58" t="s">
        <v>11</v>
      </c>
      <c r="D94" s="50" t="s">
        <v>228</v>
      </c>
      <c r="E94" s="36" t="s">
        <v>12</v>
      </c>
      <c r="F94" s="51">
        <v>60</v>
      </c>
      <c r="G94" s="52">
        <v>8.9600000000000009</v>
      </c>
      <c r="H94" s="53">
        <f t="shared" ref="H94:H95" si="33">G94*1.2034</f>
        <v>10.782464000000001</v>
      </c>
      <c r="I94" s="53">
        <f t="shared" si="32"/>
        <v>646.94784000000004</v>
      </c>
      <c r="J94" s="97"/>
      <c r="K94" s="97">
        <f t="shared" si="25"/>
        <v>0</v>
      </c>
      <c r="L94" s="103">
        <f t="shared" si="26"/>
        <v>1</v>
      </c>
      <c r="M94" s="98">
        <f t="shared" si="27"/>
        <v>0</v>
      </c>
    </row>
    <row r="95" spans="1:13" ht="82.5" customHeight="1" outlineLevel="1">
      <c r="A95" s="36" t="s">
        <v>73</v>
      </c>
      <c r="B95" s="71">
        <v>94990</v>
      </c>
      <c r="C95" s="58" t="s">
        <v>11</v>
      </c>
      <c r="D95" s="50" t="s">
        <v>281</v>
      </c>
      <c r="E95" s="36" t="s">
        <v>89</v>
      </c>
      <c r="F95" s="51">
        <v>1.91</v>
      </c>
      <c r="G95" s="52">
        <v>579.88</v>
      </c>
      <c r="H95" s="53">
        <f t="shared" si="33"/>
        <v>697.82759199999998</v>
      </c>
      <c r="I95" s="53">
        <f t="shared" si="32"/>
        <v>1332.8507007199998</v>
      </c>
      <c r="J95" s="97"/>
      <c r="K95" s="97">
        <f t="shared" si="25"/>
        <v>0</v>
      </c>
      <c r="L95" s="103">
        <f t="shared" si="26"/>
        <v>1</v>
      </c>
      <c r="M95" s="98">
        <f t="shared" si="27"/>
        <v>0</v>
      </c>
    </row>
    <row r="96" spans="1:13" ht="78" customHeight="1" outlineLevel="1">
      <c r="A96" s="36" t="s">
        <v>74</v>
      </c>
      <c r="B96" s="71">
        <v>87682</v>
      </c>
      <c r="C96" s="58" t="s">
        <v>11</v>
      </c>
      <c r="D96" s="50" t="s">
        <v>190</v>
      </c>
      <c r="E96" s="36" t="s">
        <v>77</v>
      </c>
      <c r="F96" s="51">
        <v>8.48</v>
      </c>
      <c r="G96" s="52">
        <v>36.46</v>
      </c>
      <c r="H96" s="53">
        <f t="shared" ref="H96:H97" si="34">G96*1.2034</f>
        <v>43.875964000000003</v>
      </c>
      <c r="I96" s="53">
        <f t="shared" ref="I96:I132" si="35">H96*F96</f>
        <v>372.06817472000006</v>
      </c>
      <c r="J96" s="97"/>
      <c r="K96" s="97">
        <f t="shared" si="25"/>
        <v>0</v>
      </c>
      <c r="L96" s="103">
        <f t="shared" si="26"/>
        <v>1</v>
      </c>
      <c r="M96" s="98">
        <f t="shared" si="27"/>
        <v>0</v>
      </c>
    </row>
    <row r="97" spans="1:13" ht="79.5" customHeight="1" outlineLevel="1">
      <c r="A97" s="36" t="s">
        <v>76</v>
      </c>
      <c r="B97" s="71">
        <v>87247</v>
      </c>
      <c r="C97" s="58" t="s">
        <v>11</v>
      </c>
      <c r="D97" s="50" t="s">
        <v>199</v>
      </c>
      <c r="E97" s="36" t="s">
        <v>77</v>
      </c>
      <c r="F97" s="51">
        <v>8.48</v>
      </c>
      <c r="G97" s="52">
        <v>45.45</v>
      </c>
      <c r="H97" s="53">
        <f t="shared" si="34"/>
        <v>54.694530000000007</v>
      </c>
      <c r="I97" s="53">
        <f t="shared" si="35"/>
        <v>463.8096144000001</v>
      </c>
      <c r="J97" s="97"/>
      <c r="K97" s="97">
        <f t="shared" si="25"/>
        <v>0</v>
      </c>
      <c r="L97" s="103">
        <f t="shared" si="26"/>
        <v>1</v>
      </c>
      <c r="M97" s="98">
        <f t="shared" si="27"/>
        <v>0</v>
      </c>
    </row>
    <row r="98" spans="1:13" ht="24" customHeight="1" outlineLevel="1">
      <c r="A98" s="55">
        <v>7</v>
      </c>
      <c r="B98" s="80"/>
      <c r="C98" s="80"/>
      <c r="D98" s="81" t="s">
        <v>169</v>
      </c>
      <c r="E98" s="55"/>
      <c r="F98" s="56"/>
      <c r="G98" s="72"/>
      <c r="H98" s="47">
        <f>SUM(I99:I106)</f>
        <v>3074.98785</v>
      </c>
      <c r="I98" s="57">
        <f t="shared" si="35"/>
        <v>0</v>
      </c>
      <c r="J98" s="99"/>
      <c r="K98" s="99"/>
      <c r="L98" s="102"/>
      <c r="M98" s="100"/>
    </row>
    <row r="99" spans="1:13" ht="90" outlineLevel="1">
      <c r="A99" s="36" t="s">
        <v>23</v>
      </c>
      <c r="B99" s="71">
        <v>89957</v>
      </c>
      <c r="C99" s="58" t="s">
        <v>11</v>
      </c>
      <c r="D99" s="50" t="s">
        <v>118</v>
      </c>
      <c r="E99" s="36" t="s">
        <v>7</v>
      </c>
      <c r="F99" s="51">
        <v>3</v>
      </c>
      <c r="G99" s="52">
        <v>133.47999999999999</v>
      </c>
      <c r="H99" s="53">
        <f t="shared" ref="H99:H105" si="36">G99*1.2034</f>
        <v>160.62983199999999</v>
      </c>
      <c r="I99" s="53">
        <f t="shared" si="35"/>
        <v>481.88949600000001</v>
      </c>
      <c r="J99" s="97"/>
      <c r="K99" s="97">
        <f t="shared" si="25"/>
        <v>0</v>
      </c>
      <c r="L99" s="103">
        <f t="shared" si="26"/>
        <v>1</v>
      </c>
      <c r="M99" s="98">
        <f t="shared" si="27"/>
        <v>0</v>
      </c>
    </row>
    <row r="100" spans="1:13" ht="54.75" customHeight="1" outlineLevel="1">
      <c r="A100" s="36" t="s">
        <v>24</v>
      </c>
      <c r="B100" s="71">
        <v>89353</v>
      </c>
      <c r="C100" s="58" t="s">
        <v>11</v>
      </c>
      <c r="D100" s="50" t="s">
        <v>130</v>
      </c>
      <c r="E100" s="36" t="s">
        <v>7</v>
      </c>
      <c r="F100" s="51">
        <v>2</v>
      </c>
      <c r="G100" s="52">
        <v>31.84</v>
      </c>
      <c r="H100" s="53">
        <f t="shared" si="36"/>
        <v>38.316256000000003</v>
      </c>
      <c r="I100" s="53">
        <f t="shared" si="35"/>
        <v>76.632512000000006</v>
      </c>
      <c r="J100" s="97"/>
      <c r="K100" s="97">
        <f t="shared" si="25"/>
        <v>0</v>
      </c>
      <c r="L100" s="103">
        <f t="shared" si="26"/>
        <v>1</v>
      </c>
      <c r="M100" s="98">
        <f t="shared" si="27"/>
        <v>0</v>
      </c>
    </row>
    <row r="101" spans="1:13" ht="54" customHeight="1" outlineLevel="1">
      <c r="A101" s="36" t="s">
        <v>25</v>
      </c>
      <c r="B101" s="71">
        <v>88504</v>
      </c>
      <c r="C101" s="58" t="s">
        <v>11</v>
      </c>
      <c r="D101" s="50" t="s">
        <v>153</v>
      </c>
      <c r="E101" s="36" t="s">
        <v>7</v>
      </c>
      <c r="F101" s="51">
        <v>2</v>
      </c>
      <c r="G101" s="52">
        <v>656.52</v>
      </c>
      <c r="H101" s="53">
        <f t="shared" si="36"/>
        <v>790.05616799999996</v>
      </c>
      <c r="I101" s="53">
        <f t="shared" si="35"/>
        <v>1580.1123359999999</v>
      </c>
      <c r="J101" s="97"/>
      <c r="K101" s="97">
        <f t="shared" si="25"/>
        <v>0</v>
      </c>
      <c r="L101" s="103">
        <f t="shared" si="26"/>
        <v>1</v>
      </c>
      <c r="M101" s="98">
        <f t="shared" si="27"/>
        <v>0</v>
      </c>
    </row>
    <row r="102" spans="1:13" ht="108" customHeight="1" outlineLevel="1">
      <c r="A102" s="36" t="s">
        <v>39</v>
      </c>
      <c r="B102" s="71">
        <v>86943</v>
      </c>
      <c r="C102" s="58" t="s">
        <v>11</v>
      </c>
      <c r="D102" s="50" t="s">
        <v>152</v>
      </c>
      <c r="E102" s="36" t="s">
        <v>80</v>
      </c>
      <c r="F102" s="51">
        <v>1</v>
      </c>
      <c r="G102" s="52">
        <v>196.44</v>
      </c>
      <c r="H102" s="53">
        <f t="shared" si="36"/>
        <v>236.39589599999999</v>
      </c>
      <c r="I102" s="53">
        <f t="shared" si="35"/>
        <v>236.39589599999999</v>
      </c>
      <c r="J102" s="97"/>
      <c r="K102" s="97">
        <f t="shared" si="25"/>
        <v>0</v>
      </c>
      <c r="L102" s="103">
        <f t="shared" si="26"/>
        <v>1</v>
      </c>
      <c r="M102" s="98">
        <f t="shared" si="27"/>
        <v>0</v>
      </c>
    </row>
    <row r="103" spans="1:13" ht="116.25" customHeight="1" outlineLevel="1">
      <c r="A103" s="36" t="s">
        <v>40</v>
      </c>
      <c r="B103" s="71">
        <v>86934</v>
      </c>
      <c r="C103" s="58" t="s">
        <v>11</v>
      </c>
      <c r="D103" s="50" t="s">
        <v>159</v>
      </c>
      <c r="E103" s="36" t="s">
        <v>80</v>
      </c>
      <c r="F103" s="51">
        <v>1</v>
      </c>
      <c r="G103" s="52">
        <v>309.81</v>
      </c>
      <c r="H103" s="53">
        <f t="shared" si="36"/>
        <v>372.825354</v>
      </c>
      <c r="I103" s="53">
        <f t="shared" si="35"/>
        <v>372.825354</v>
      </c>
      <c r="J103" s="97"/>
      <c r="K103" s="97">
        <f t="shared" si="25"/>
        <v>0</v>
      </c>
      <c r="L103" s="103">
        <f t="shared" si="26"/>
        <v>1</v>
      </c>
      <c r="M103" s="98">
        <f t="shared" si="27"/>
        <v>0</v>
      </c>
    </row>
    <row r="104" spans="1:13" ht="78" customHeight="1" outlineLevel="1">
      <c r="A104" s="36" t="s">
        <v>100</v>
      </c>
      <c r="B104" s="71">
        <v>95470</v>
      </c>
      <c r="C104" s="58" t="s">
        <v>11</v>
      </c>
      <c r="D104" s="50" t="s">
        <v>206</v>
      </c>
      <c r="E104" s="36" t="s">
        <v>7</v>
      </c>
      <c r="F104" s="51">
        <v>1</v>
      </c>
      <c r="G104" s="52">
        <v>192.25</v>
      </c>
      <c r="H104" s="53">
        <f t="shared" si="36"/>
        <v>231.35365000000002</v>
      </c>
      <c r="I104" s="53">
        <f t="shared" si="35"/>
        <v>231.35365000000002</v>
      </c>
      <c r="J104" s="97"/>
      <c r="K104" s="97">
        <f t="shared" si="25"/>
        <v>0</v>
      </c>
      <c r="L104" s="103">
        <f t="shared" si="26"/>
        <v>1</v>
      </c>
      <c r="M104" s="98">
        <f t="shared" si="27"/>
        <v>0</v>
      </c>
    </row>
    <row r="105" spans="1:13" ht="37.5" customHeight="1" outlineLevel="1">
      <c r="A105" s="36" t="s">
        <v>101</v>
      </c>
      <c r="B105" s="71">
        <v>377</v>
      </c>
      <c r="C105" s="58" t="s">
        <v>11</v>
      </c>
      <c r="D105" s="50" t="s">
        <v>58</v>
      </c>
      <c r="E105" s="36" t="s">
        <v>7</v>
      </c>
      <c r="F105" s="51">
        <v>1</v>
      </c>
      <c r="G105" s="52">
        <v>20.95</v>
      </c>
      <c r="H105" s="53">
        <f t="shared" si="36"/>
        <v>25.21123</v>
      </c>
      <c r="I105" s="53">
        <f t="shared" si="35"/>
        <v>25.21123</v>
      </c>
      <c r="J105" s="97"/>
      <c r="K105" s="97">
        <f t="shared" si="25"/>
        <v>0</v>
      </c>
      <c r="L105" s="103">
        <f t="shared" si="26"/>
        <v>1</v>
      </c>
      <c r="M105" s="98">
        <f t="shared" si="27"/>
        <v>0</v>
      </c>
    </row>
    <row r="106" spans="1:13" ht="75" outlineLevel="1">
      <c r="A106" s="36" t="s">
        <v>102</v>
      </c>
      <c r="B106" s="71">
        <v>89707</v>
      </c>
      <c r="C106" s="58" t="s">
        <v>11</v>
      </c>
      <c r="D106" s="50" t="s">
        <v>160</v>
      </c>
      <c r="E106" s="36" t="s">
        <v>80</v>
      </c>
      <c r="F106" s="51">
        <v>2</v>
      </c>
      <c r="G106" s="52">
        <v>29.32</v>
      </c>
      <c r="H106" s="53">
        <f t="shared" ref="H106" si="37">G106*1.2034</f>
        <v>35.283687999999998</v>
      </c>
      <c r="I106" s="53">
        <f t="shared" si="35"/>
        <v>70.567375999999996</v>
      </c>
      <c r="J106" s="97"/>
      <c r="K106" s="97">
        <f t="shared" si="25"/>
        <v>0</v>
      </c>
      <c r="L106" s="103">
        <f t="shared" si="26"/>
        <v>1</v>
      </c>
      <c r="M106" s="98">
        <f t="shared" si="27"/>
        <v>0</v>
      </c>
    </row>
    <row r="107" spans="1:13" ht="27" customHeight="1" outlineLevel="1">
      <c r="A107" s="73">
        <v>8</v>
      </c>
      <c r="B107" s="80"/>
      <c r="C107" s="80"/>
      <c r="D107" s="81" t="s">
        <v>129</v>
      </c>
      <c r="E107" s="73"/>
      <c r="F107" s="89"/>
      <c r="G107" s="90"/>
      <c r="H107" s="47">
        <f>SUM(I108:I118)</f>
        <v>5395.672545999998</v>
      </c>
      <c r="I107" s="47">
        <f t="shared" si="35"/>
        <v>0</v>
      </c>
      <c r="J107" s="99"/>
      <c r="K107" s="99"/>
      <c r="L107" s="102"/>
      <c r="M107" s="100"/>
    </row>
    <row r="108" spans="1:13" ht="100.5" customHeight="1" outlineLevel="1">
      <c r="A108" s="36" t="s">
        <v>55</v>
      </c>
      <c r="B108" s="71">
        <v>93145</v>
      </c>
      <c r="C108" s="58" t="s">
        <v>11</v>
      </c>
      <c r="D108" s="50" t="s">
        <v>119</v>
      </c>
      <c r="E108" s="36" t="s">
        <v>3</v>
      </c>
      <c r="F108" s="51">
        <v>14</v>
      </c>
      <c r="G108" s="52">
        <v>189.78</v>
      </c>
      <c r="H108" s="53">
        <f>G108*1.2034</f>
        <v>228.38125200000002</v>
      </c>
      <c r="I108" s="53">
        <f t="shared" si="35"/>
        <v>3197.337528</v>
      </c>
      <c r="J108" s="97"/>
      <c r="K108" s="97">
        <f t="shared" si="25"/>
        <v>0</v>
      </c>
      <c r="L108" s="103">
        <f t="shared" si="26"/>
        <v>1</v>
      </c>
      <c r="M108" s="98">
        <f t="shared" si="27"/>
        <v>0</v>
      </c>
    </row>
    <row r="109" spans="1:13" ht="57" customHeight="1" outlineLevel="1">
      <c r="A109" s="36" t="s">
        <v>26</v>
      </c>
      <c r="B109" s="71">
        <v>100902</v>
      </c>
      <c r="C109" s="58" t="s">
        <v>11</v>
      </c>
      <c r="D109" s="50" t="s">
        <v>193</v>
      </c>
      <c r="E109" s="36" t="s">
        <v>3</v>
      </c>
      <c r="F109" s="51">
        <v>8</v>
      </c>
      <c r="G109" s="52">
        <v>76.08</v>
      </c>
      <c r="H109" s="53">
        <f>G109*1.2034</f>
        <v>91.554671999999997</v>
      </c>
      <c r="I109" s="53">
        <f t="shared" si="35"/>
        <v>732.43737599999997</v>
      </c>
      <c r="J109" s="97"/>
      <c r="K109" s="97">
        <f t="shared" si="25"/>
        <v>0</v>
      </c>
      <c r="L109" s="103">
        <f t="shared" si="26"/>
        <v>1</v>
      </c>
      <c r="M109" s="98">
        <f t="shared" si="27"/>
        <v>0</v>
      </c>
    </row>
    <row r="110" spans="1:13" ht="65.25" customHeight="1" outlineLevel="1">
      <c r="A110" s="36" t="s">
        <v>78</v>
      </c>
      <c r="B110" s="71">
        <v>38889</v>
      </c>
      <c r="C110" s="58" t="s">
        <v>11</v>
      </c>
      <c r="D110" s="50" t="s">
        <v>267</v>
      </c>
      <c r="E110" s="36" t="s">
        <v>3</v>
      </c>
      <c r="F110" s="51">
        <v>8</v>
      </c>
      <c r="G110" s="52">
        <v>24.22</v>
      </c>
      <c r="H110" s="53">
        <f>G110*1.2034</f>
        <v>29.146348</v>
      </c>
      <c r="I110" s="53">
        <f t="shared" si="35"/>
        <v>233.170784</v>
      </c>
      <c r="J110" s="97"/>
      <c r="K110" s="97">
        <f t="shared" si="25"/>
        <v>0</v>
      </c>
      <c r="L110" s="103">
        <f t="shared" si="26"/>
        <v>1</v>
      </c>
      <c r="M110" s="98">
        <f t="shared" si="27"/>
        <v>0</v>
      </c>
    </row>
    <row r="111" spans="1:13" ht="65.25" customHeight="1" outlineLevel="1">
      <c r="A111" s="36" t="s">
        <v>103</v>
      </c>
      <c r="B111" s="71">
        <v>97609</v>
      </c>
      <c r="C111" s="58" t="s">
        <v>11</v>
      </c>
      <c r="D111" s="50" t="s">
        <v>268</v>
      </c>
      <c r="E111" s="36" t="s">
        <v>85</v>
      </c>
      <c r="F111" s="51">
        <v>2</v>
      </c>
      <c r="G111" s="52">
        <v>48.99</v>
      </c>
      <c r="H111" s="53">
        <f t="shared" ref="H111:H118" si="38">G111*1.2034</f>
        <v>58.954566000000007</v>
      </c>
      <c r="I111" s="53">
        <f t="shared" si="35"/>
        <v>117.90913200000001</v>
      </c>
      <c r="J111" s="97"/>
      <c r="K111" s="97">
        <f t="shared" si="25"/>
        <v>0</v>
      </c>
      <c r="L111" s="103">
        <f t="shared" si="26"/>
        <v>1</v>
      </c>
      <c r="M111" s="98">
        <f t="shared" si="27"/>
        <v>0</v>
      </c>
    </row>
    <row r="112" spans="1:13" ht="84.75" customHeight="1" outlineLevel="1">
      <c r="A112" s="36" t="s">
        <v>131</v>
      </c>
      <c r="B112" s="71">
        <v>84402</v>
      </c>
      <c r="C112" s="58" t="s">
        <v>11</v>
      </c>
      <c r="D112" s="50" t="s">
        <v>247</v>
      </c>
      <c r="E112" s="36" t="s">
        <v>7</v>
      </c>
      <c r="F112" s="51">
        <v>1</v>
      </c>
      <c r="G112" s="52">
        <v>71.180000000000007</v>
      </c>
      <c r="H112" s="53">
        <f t="shared" si="38"/>
        <v>85.658012000000014</v>
      </c>
      <c r="I112" s="53">
        <f t="shared" si="35"/>
        <v>85.658012000000014</v>
      </c>
      <c r="J112" s="97"/>
      <c r="K112" s="97">
        <f t="shared" si="25"/>
        <v>0</v>
      </c>
      <c r="L112" s="103">
        <f t="shared" si="26"/>
        <v>1</v>
      </c>
      <c r="M112" s="98">
        <f t="shared" si="27"/>
        <v>0</v>
      </c>
    </row>
    <row r="113" spans="1:13" ht="62.25" customHeight="1" outlineLevel="1">
      <c r="A113" s="36" t="s">
        <v>132</v>
      </c>
      <c r="B113" s="71">
        <v>93665</v>
      </c>
      <c r="C113" s="58" t="s">
        <v>11</v>
      </c>
      <c r="D113" s="50" t="s">
        <v>248</v>
      </c>
      <c r="E113" s="36" t="s">
        <v>7</v>
      </c>
      <c r="F113" s="51">
        <v>1</v>
      </c>
      <c r="G113" s="52">
        <v>65.73</v>
      </c>
      <c r="H113" s="53">
        <f t="shared" si="38"/>
        <v>79.099482000000009</v>
      </c>
      <c r="I113" s="53">
        <f t="shared" si="35"/>
        <v>79.099482000000009</v>
      </c>
      <c r="J113" s="97"/>
      <c r="K113" s="97">
        <f t="shared" si="25"/>
        <v>0</v>
      </c>
      <c r="L113" s="103">
        <f t="shared" si="26"/>
        <v>1</v>
      </c>
      <c r="M113" s="98">
        <f t="shared" si="27"/>
        <v>0</v>
      </c>
    </row>
    <row r="114" spans="1:13" ht="60" outlineLevel="1">
      <c r="A114" s="36" t="s">
        <v>133</v>
      </c>
      <c r="B114" s="71">
        <v>93654</v>
      </c>
      <c r="C114" s="58" t="s">
        <v>11</v>
      </c>
      <c r="D114" s="50" t="s">
        <v>249</v>
      </c>
      <c r="E114" s="36" t="s">
        <v>120</v>
      </c>
      <c r="F114" s="51">
        <v>2</v>
      </c>
      <c r="G114" s="52">
        <v>11.89</v>
      </c>
      <c r="H114" s="53">
        <f t="shared" si="38"/>
        <v>14.308426000000001</v>
      </c>
      <c r="I114" s="53">
        <f t="shared" si="35"/>
        <v>28.616852000000002</v>
      </c>
      <c r="J114" s="97"/>
      <c r="K114" s="97">
        <f t="shared" si="25"/>
        <v>0</v>
      </c>
      <c r="L114" s="103">
        <f t="shared" si="26"/>
        <v>1</v>
      </c>
      <c r="M114" s="98">
        <f t="shared" si="27"/>
        <v>0</v>
      </c>
    </row>
    <row r="115" spans="1:13" ht="60" outlineLevel="1">
      <c r="A115" s="36" t="s">
        <v>134</v>
      </c>
      <c r="B115" s="71">
        <v>93655</v>
      </c>
      <c r="C115" s="58" t="s">
        <v>11</v>
      </c>
      <c r="D115" s="50" t="s">
        <v>250</v>
      </c>
      <c r="E115" s="36" t="s">
        <v>7</v>
      </c>
      <c r="F115" s="51">
        <v>2</v>
      </c>
      <c r="G115" s="52">
        <v>12.95</v>
      </c>
      <c r="H115" s="53">
        <f t="shared" si="38"/>
        <v>15.58403</v>
      </c>
      <c r="I115" s="53">
        <f t="shared" si="35"/>
        <v>31.168060000000001</v>
      </c>
      <c r="J115" s="97"/>
      <c r="K115" s="97">
        <f t="shared" si="25"/>
        <v>0</v>
      </c>
      <c r="L115" s="103">
        <f t="shared" si="26"/>
        <v>1</v>
      </c>
      <c r="M115" s="98">
        <f t="shared" si="27"/>
        <v>0</v>
      </c>
    </row>
    <row r="116" spans="1:13" ht="70.5" customHeight="1" outlineLevel="1">
      <c r="A116" s="36" t="s">
        <v>140</v>
      </c>
      <c r="B116" s="71">
        <v>91854</v>
      </c>
      <c r="C116" s="58" t="s">
        <v>11</v>
      </c>
      <c r="D116" s="50" t="s">
        <v>59</v>
      </c>
      <c r="E116" s="36" t="s">
        <v>18</v>
      </c>
      <c r="F116" s="51">
        <v>30</v>
      </c>
      <c r="G116" s="52">
        <v>8.74</v>
      </c>
      <c r="H116" s="53">
        <f t="shared" si="38"/>
        <v>10.517716</v>
      </c>
      <c r="I116" s="53">
        <f t="shared" si="35"/>
        <v>315.53147999999999</v>
      </c>
      <c r="J116" s="97"/>
      <c r="K116" s="97">
        <f t="shared" si="25"/>
        <v>0</v>
      </c>
      <c r="L116" s="103">
        <f t="shared" si="26"/>
        <v>1</v>
      </c>
      <c r="M116" s="98">
        <f t="shared" si="27"/>
        <v>0</v>
      </c>
    </row>
    <row r="117" spans="1:13" ht="60" outlineLevel="1">
      <c r="A117" s="36" t="s">
        <v>141</v>
      </c>
      <c r="B117" s="71">
        <v>91926</v>
      </c>
      <c r="C117" s="58" t="s">
        <v>11</v>
      </c>
      <c r="D117" s="50" t="s">
        <v>60</v>
      </c>
      <c r="E117" s="36" t="s">
        <v>18</v>
      </c>
      <c r="F117" s="51">
        <v>50</v>
      </c>
      <c r="G117" s="52">
        <v>2.96</v>
      </c>
      <c r="H117" s="53">
        <f t="shared" si="38"/>
        <v>3.5620639999999999</v>
      </c>
      <c r="I117" s="53">
        <f t="shared" si="35"/>
        <v>178.10319999999999</v>
      </c>
      <c r="J117" s="97"/>
      <c r="K117" s="97">
        <f t="shared" si="25"/>
        <v>0</v>
      </c>
      <c r="L117" s="103">
        <f t="shared" si="26"/>
        <v>1</v>
      </c>
      <c r="M117" s="98">
        <f t="shared" si="27"/>
        <v>0</v>
      </c>
    </row>
    <row r="118" spans="1:13" ht="63.75" customHeight="1" outlineLevel="1">
      <c r="A118" s="36" t="s">
        <v>162</v>
      </c>
      <c r="B118" s="71">
        <v>92983</v>
      </c>
      <c r="C118" s="58" t="s">
        <v>11</v>
      </c>
      <c r="D118" s="50" t="s">
        <v>61</v>
      </c>
      <c r="E118" s="36" t="s">
        <v>18</v>
      </c>
      <c r="F118" s="51">
        <v>20</v>
      </c>
      <c r="G118" s="52">
        <v>16.48</v>
      </c>
      <c r="H118" s="53">
        <f t="shared" si="38"/>
        <v>19.832032000000002</v>
      </c>
      <c r="I118" s="53">
        <f t="shared" si="35"/>
        <v>396.64064000000002</v>
      </c>
      <c r="J118" s="97"/>
      <c r="K118" s="97">
        <f t="shared" si="25"/>
        <v>0</v>
      </c>
      <c r="L118" s="103">
        <f t="shared" si="26"/>
        <v>1</v>
      </c>
      <c r="M118" s="98">
        <f t="shared" si="27"/>
        <v>0</v>
      </c>
    </row>
    <row r="119" spans="1:13" ht="27.75" customHeight="1" outlineLevel="1">
      <c r="A119" s="73">
        <v>9</v>
      </c>
      <c r="B119" s="80"/>
      <c r="C119" s="80"/>
      <c r="D119" s="81" t="s">
        <v>124</v>
      </c>
      <c r="E119" s="73"/>
      <c r="F119" s="89"/>
      <c r="G119" s="90"/>
      <c r="H119" s="47">
        <f>SUM(I120:I126)</f>
        <v>19748.774530320003</v>
      </c>
      <c r="I119" s="47">
        <f t="shared" si="35"/>
        <v>0</v>
      </c>
      <c r="J119" s="99"/>
      <c r="K119" s="99"/>
      <c r="L119" s="102"/>
      <c r="M119" s="100"/>
    </row>
    <row r="120" spans="1:13" ht="110.25" customHeight="1" outlineLevel="1">
      <c r="A120" s="36" t="s">
        <v>33</v>
      </c>
      <c r="B120" s="71">
        <v>91314</v>
      </c>
      <c r="C120" s="58" t="s">
        <v>11</v>
      </c>
      <c r="D120" s="50" t="s">
        <v>185</v>
      </c>
      <c r="E120" s="36" t="s">
        <v>106</v>
      </c>
      <c r="F120" s="51">
        <v>2</v>
      </c>
      <c r="G120" s="52">
        <v>744.5</v>
      </c>
      <c r="H120" s="53">
        <f t="shared" ref="H120" si="39">G120*1.2034</f>
        <v>895.93129999999996</v>
      </c>
      <c r="I120" s="53">
        <f t="shared" si="35"/>
        <v>1791.8625999999999</v>
      </c>
      <c r="J120" s="97"/>
      <c r="K120" s="97">
        <f t="shared" si="25"/>
        <v>0</v>
      </c>
      <c r="L120" s="103">
        <f t="shared" si="26"/>
        <v>1</v>
      </c>
      <c r="M120" s="98">
        <f t="shared" si="27"/>
        <v>0</v>
      </c>
    </row>
    <row r="121" spans="1:13" ht="99" customHeight="1" outlineLevel="1">
      <c r="A121" s="36" t="s">
        <v>75</v>
      </c>
      <c r="B121" s="71">
        <v>94570</v>
      </c>
      <c r="C121" s="58" t="s">
        <v>11</v>
      </c>
      <c r="D121" s="50" t="s">
        <v>154</v>
      </c>
      <c r="E121" s="36" t="s">
        <v>12</v>
      </c>
      <c r="F121" s="51">
        <v>8.64</v>
      </c>
      <c r="G121" s="52">
        <v>245.77</v>
      </c>
      <c r="H121" s="53">
        <f>G121*1.2034</f>
        <v>295.75961800000005</v>
      </c>
      <c r="I121" s="53">
        <f t="shared" si="35"/>
        <v>2555.3630995200006</v>
      </c>
      <c r="J121" s="97"/>
      <c r="K121" s="97">
        <f t="shared" si="25"/>
        <v>0</v>
      </c>
      <c r="L121" s="103">
        <f t="shared" si="26"/>
        <v>1</v>
      </c>
      <c r="M121" s="98">
        <f t="shared" si="27"/>
        <v>0</v>
      </c>
    </row>
    <row r="122" spans="1:13" ht="59.25" customHeight="1" outlineLevel="1">
      <c r="A122" s="36" t="s">
        <v>79</v>
      </c>
      <c r="B122" s="71">
        <v>100701</v>
      </c>
      <c r="C122" s="58" t="s">
        <v>11</v>
      </c>
      <c r="D122" s="50" t="s">
        <v>170</v>
      </c>
      <c r="E122" s="36" t="s">
        <v>12</v>
      </c>
      <c r="F122" s="51">
        <v>25</v>
      </c>
      <c r="G122" s="52">
        <v>468.5</v>
      </c>
      <c r="H122" s="53">
        <f>G122*1.2034</f>
        <v>563.79290000000003</v>
      </c>
      <c r="I122" s="53">
        <f t="shared" si="35"/>
        <v>14094.8225</v>
      </c>
      <c r="J122" s="97"/>
      <c r="K122" s="97">
        <f t="shared" si="25"/>
        <v>0</v>
      </c>
      <c r="L122" s="103">
        <f t="shared" si="26"/>
        <v>1</v>
      </c>
      <c r="M122" s="98">
        <f t="shared" si="27"/>
        <v>0</v>
      </c>
    </row>
    <row r="123" spans="1:13" ht="78.75" customHeight="1" outlineLevel="1">
      <c r="A123" s="36" t="s">
        <v>107</v>
      </c>
      <c r="B123" s="71">
        <v>84088</v>
      </c>
      <c r="C123" s="58" t="s">
        <v>11</v>
      </c>
      <c r="D123" s="50" t="s">
        <v>156</v>
      </c>
      <c r="E123" s="36" t="s">
        <v>18</v>
      </c>
      <c r="F123" s="51">
        <v>7.2</v>
      </c>
      <c r="G123" s="52">
        <v>95.77</v>
      </c>
      <c r="H123" s="53">
        <f>G123*1.2034</f>
        <v>115.249618</v>
      </c>
      <c r="I123" s="53">
        <f t="shared" si="35"/>
        <v>829.79724959999999</v>
      </c>
      <c r="J123" s="97"/>
      <c r="K123" s="97">
        <f t="shared" si="25"/>
        <v>0</v>
      </c>
      <c r="L123" s="103">
        <f t="shared" si="26"/>
        <v>1</v>
      </c>
      <c r="M123" s="98">
        <f t="shared" si="27"/>
        <v>0</v>
      </c>
    </row>
    <row r="124" spans="1:13" ht="42" customHeight="1" outlineLevel="1">
      <c r="A124" s="36" t="s">
        <v>108</v>
      </c>
      <c r="B124" s="71">
        <v>98689</v>
      </c>
      <c r="C124" s="58" t="s">
        <v>11</v>
      </c>
      <c r="D124" s="50" t="s">
        <v>155</v>
      </c>
      <c r="E124" s="36" t="s">
        <v>82</v>
      </c>
      <c r="F124" s="51">
        <v>1.4</v>
      </c>
      <c r="G124" s="52">
        <v>84.47</v>
      </c>
      <c r="H124" s="53">
        <f>G124*1.2034</f>
        <v>101.65119799999999</v>
      </c>
      <c r="I124" s="53">
        <f t="shared" si="35"/>
        <v>142.31167719999999</v>
      </c>
      <c r="J124" s="97"/>
      <c r="K124" s="97">
        <f t="shared" si="25"/>
        <v>0</v>
      </c>
      <c r="L124" s="103">
        <f t="shared" si="26"/>
        <v>1</v>
      </c>
      <c r="M124" s="98">
        <f t="shared" si="27"/>
        <v>0</v>
      </c>
    </row>
    <row r="125" spans="1:13" ht="50.25" customHeight="1" outlineLevel="1">
      <c r="A125" s="36" t="s">
        <v>109</v>
      </c>
      <c r="B125" s="71" t="s">
        <v>125</v>
      </c>
      <c r="C125" s="58" t="s">
        <v>11</v>
      </c>
      <c r="D125" s="50" t="s">
        <v>126</v>
      </c>
      <c r="E125" s="36" t="s">
        <v>82</v>
      </c>
      <c r="F125" s="51">
        <v>2</v>
      </c>
      <c r="G125" s="52">
        <v>20.68</v>
      </c>
      <c r="H125" s="53">
        <f t="shared" ref="H125:H126" si="40">G125*1.2034</f>
        <v>24.886312</v>
      </c>
      <c r="I125" s="53">
        <f t="shared" si="35"/>
        <v>49.772624</v>
      </c>
      <c r="J125" s="97"/>
      <c r="K125" s="97">
        <f t="shared" si="25"/>
        <v>0</v>
      </c>
      <c r="L125" s="103">
        <f t="shared" si="26"/>
        <v>1</v>
      </c>
      <c r="M125" s="98">
        <f t="shared" si="27"/>
        <v>0</v>
      </c>
    </row>
    <row r="126" spans="1:13" ht="46.5" customHeight="1" outlineLevel="1">
      <c r="A126" s="36" t="s">
        <v>110</v>
      </c>
      <c r="B126" s="71">
        <v>93182</v>
      </c>
      <c r="C126" s="58" t="s">
        <v>11</v>
      </c>
      <c r="D126" s="50" t="s">
        <v>269</v>
      </c>
      <c r="E126" s="36" t="s">
        <v>80</v>
      </c>
      <c r="F126" s="51">
        <v>9</v>
      </c>
      <c r="G126" s="52">
        <v>26.3</v>
      </c>
      <c r="H126" s="53">
        <f t="shared" si="40"/>
        <v>31.649420000000003</v>
      </c>
      <c r="I126" s="53">
        <f t="shared" si="35"/>
        <v>284.84478000000001</v>
      </c>
      <c r="J126" s="97"/>
      <c r="K126" s="97">
        <f t="shared" si="25"/>
        <v>0</v>
      </c>
      <c r="L126" s="103">
        <f t="shared" si="26"/>
        <v>1</v>
      </c>
      <c r="M126" s="98">
        <f t="shared" si="27"/>
        <v>0</v>
      </c>
    </row>
    <row r="127" spans="1:13" ht="26.25" customHeight="1" outlineLevel="1">
      <c r="A127" s="73">
        <v>10</v>
      </c>
      <c r="B127" s="80"/>
      <c r="C127" s="80"/>
      <c r="D127" s="81" t="s">
        <v>104</v>
      </c>
      <c r="E127" s="73"/>
      <c r="F127" s="89"/>
      <c r="G127" s="90"/>
      <c r="H127" s="47">
        <f>SUM(I128:I132)</f>
        <v>8266.6708586000004</v>
      </c>
      <c r="I127" s="47">
        <f t="shared" si="35"/>
        <v>0</v>
      </c>
      <c r="J127" s="99"/>
      <c r="K127" s="99"/>
      <c r="L127" s="102"/>
      <c r="M127" s="100"/>
    </row>
    <row r="128" spans="1:13" ht="48.75" customHeight="1" outlineLevel="1">
      <c r="A128" s="36" t="s">
        <v>53</v>
      </c>
      <c r="B128" s="71" t="s">
        <v>121</v>
      </c>
      <c r="C128" s="58" t="s">
        <v>11</v>
      </c>
      <c r="D128" s="50" t="s">
        <v>51</v>
      </c>
      <c r="E128" s="36" t="s">
        <v>111</v>
      </c>
      <c r="F128" s="51">
        <v>245</v>
      </c>
      <c r="G128" s="52">
        <v>3.25</v>
      </c>
      <c r="H128" s="53">
        <f t="shared" ref="H128:H131" si="41">G128 *1.2034</f>
        <v>3.9110499999999999</v>
      </c>
      <c r="I128" s="53">
        <f t="shared" si="35"/>
        <v>958.20724999999993</v>
      </c>
      <c r="J128" s="97"/>
      <c r="K128" s="97">
        <f t="shared" si="25"/>
        <v>0</v>
      </c>
      <c r="L128" s="103">
        <f t="shared" si="26"/>
        <v>1</v>
      </c>
      <c r="M128" s="98">
        <f t="shared" si="27"/>
        <v>0</v>
      </c>
    </row>
    <row r="129" spans="1:13" ht="55.5" customHeight="1" outlineLevel="1">
      <c r="A129" s="36" t="s">
        <v>54</v>
      </c>
      <c r="B129" s="71" t="s">
        <v>122</v>
      </c>
      <c r="C129" s="58" t="s">
        <v>11</v>
      </c>
      <c r="D129" s="50" t="s">
        <v>123</v>
      </c>
      <c r="E129" s="36" t="s">
        <v>77</v>
      </c>
      <c r="F129" s="51">
        <v>245</v>
      </c>
      <c r="G129" s="52">
        <v>10.34</v>
      </c>
      <c r="H129" s="53">
        <f t="shared" si="41"/>
        <v>12.443156</v>
      </c>
      <c r="I129" s="53">
        <f t="shared" si="35"/>
        <v>3048.5732200000002</v>
      </c>
      <c r="J129" s="97"/>
      <c r="K129" s="97">
        <f t="shared" si="25"/>
        <v>0</v>
      </c>
      <c r="L129" s="103">
        <f t="shared" si="26"/>
        <v>1</v>
      </c>
      <c r="M129" s="98">
        <f t="shared" si="27"/>
        <v>0</v>
      </c>
    </row>
    <row r="130" spans="1:13" ht="55.5" customHeight="1" outlineLevel="1">
      <c r="A130" s="36" t="s">
        <v>163</v>
      </c>
      <c r="B130" s="71">
        <v>88488</v>
      </c>
      <c r="C130" s="58" t="s">
        <v>11</v>
      </c>
      <c r="D130" s="50" t="s">
        <v>52</v>
      </c>
      <c r="E130" s="36" t="s">
        <v>12</v>
      </c>
      <c r="F130" s="51">
        <v>56</v>
      </c>
      <c r="G130" s="52">
        <v>15.34</v>
      </c>
      <c r="H130" s="53">
        <f t="shared" si="41"/>
        <v>18.460156000000001</v>
      </c>
      <c r="I130" s="53">
        <f t="shared" si="35"/>
        <v>1033.768736</v>
      </c>
      <c r="J130" s="97"/>
      <c r="K130" s="97">
        <f t="shared" si="25"/>
        <v>0</v>
      </c>
      <c r="L130" s="103">
        <f t="shared" si="26"/>
        <v>1</v>
      </c>
      <c r="M130" s="98">
        <f t="shared" si="27"/>
        <v>0</v>
      </c>
    </row>
    <row r="131" spans="1:13" ht="63" customHeight="1" outlineLevel="1">
      <c r="A131" s="36" t="s">
        <v>164</v>
      </c>
      <c r="B131" s="71">
        <v>98560</v>
      </c>
      <c r="C131" s="58" t="s">
        <v>11</v>
      </c>
      <c r="D131" s="50" t="s">
        <v>157</v>
      </c>
      <c r="E131" s="36" t="s">
        <v>12</v>
      </c>
      <c r="F131" s="51">
        <v>56</v>
      </c>
      <c r="G131" s="52">
        <v>42.28</v>
      </c>
      <c r="H131" s="53">
        <f t="shared" si="41"/>
        <v>50.879752000000003</v>
      </c>
      <c r="I131" s="53">
        <f t="shared" si="35"/>
        <v>2849.2661120000002</v>
      </c>
      <c r="J131" s="97"/>
      <c r="K131" s="97">
        <f t="shared" si="25"/>
        <v>0</v>
      </c>
      <c r="L131" s="103">
        <f t="shared" si="26"/>
        <v>1</v>
      </c>
      <c r="M131" s="98"/>
    </row>
    <row r="132" spans="1:13" ht="63" customHeight="1" outlineLevel="1">
      <c r="A132" s="36" t="s">
        <v>165</v>
      </c>
      <c r="B132" s="71" t="s">
        <v>186</v>
      </c>
      <c r="C132" s="58" t="s">
        <v>11</v>
      </c>
      <c r="D132" s="50" t="s">
        <v>187</v>
      </c>
      <c r="E132" s="36" t="s">
        <v>77</v>
      </c>
      <c r="F132" s="51">
        <v>10.78</v>
      </c>
      <c r="G132" s="52">
        <v>29.05</v>
      </c>
      <c r="H132" s="53">
        <f>G132*1.2034</f>
        <v>34.958770000000001</v>
      </c>
      <c r="I132" s="53">
        <f t="shared" si="35"/>
        <v>376.85554059999998</v>
      </c>
      <c r="J132" s="97"/>
      <c r="K132" s="97">
        <f t="shared" si="25"/>
        <v>0</v>
      </c>
      <c r="L132" s="103">
        <f t="shared" si="26"/>
        <v>1</v>
      </c>
      <c r="M132" s="98">
        <f t="shared" si="27"/>
        <v>0</v>
      </c>
    </row>
    <row r="133" spans="1:13" ht="27.75" customHeight="1" outlineLevel="1">
      <c r="A133" s="127" t="s">
        <v>49</v>
      </c>
      <c r="B133" s="127"/>
      <c r="C133" s="127"/>
      <c r="D133" s="127"/>
      <c r="E133" s="127"/>
      <c r="F133" s="127"/>
      <c r="G133" s="127"/>
      <c r="H133" s="127"/>
      <c r="I133" s="47">
        <f>SUM(I7:I132)</f>
        <v>120079.95431551762</v>
      </c>
      <c r="J133" s="47">
        <f>SUM(J7:J132)</f>
        <v>0</v>
      </c>
      <c r="K133" s="47">
        <f>SUM(K7:K132)</f>
        <v>0</v>
      </c>
      <c r="L133" s="104">
        <f>100%-(M133/I133)</f>
        <v>1</v>
      </c>
      <c r="M133" s="47">
        <f>SUM(M7:M132)</f>
        <v>0</v>
      </c>
    </row>
    <row r="136" spans="1:13">
      <c r="A136" s="2"/>
      <c r="B136" s="2"/>
      <c r="C136" s="2"/>
      <c r="D136" s="20"/>
      <c r="E136" s="20"/>
      <c r="F136" s="19"/>
      <c r="G136" s="19"/>
      <c r="H136" s="20"/>
      <c r="I136" s="20"/>
    </row>
    <row r="137" spans="1:13">
      <c r="A137" s="2"/>
      <c r="B137" s="2"/>
      <c r="C137" s="2"/>
      <c r="D137" s="20"/>
      <c r="E137" s="20"/>
      <c r="F137" s="19"/>
      <c r="G137" s="19"/>
      <c r="H137" s="20"/>
      <c r="I137" s="20"/>
    </row>
    <row r="138" spans="1:13">
      <c r="A138" s="2"/>
      <c r="B138" s="2"/>
      <c r="C138" s="2"/>
      <c r="D138" s="20"/>
      <c r="E138" s="20"/>
      <c r="F138" s="19"/>
      <c r="G138" s="19"/>
      <c r="H138" s="20"/>
      <c r="I138" s="20"/>
    </row>
    <row r="139" spans="1:13">
      <c r="A139" s="2"/>
      <c r="B139" s="2"/>
      <c r="C139" s="2"/>
      <c r="D139" s="20"/>
      <c r="E139" s="20"/>
      <c r="F139" s="19"/>
      <c r="G139" s="19"/>
      <c r="H139" s="20"/>
      <c r="I139" s="20"/>
    </row>
    <row r="140" spans="1:13">
      <c r="A140" s="2"/>
      <c r="B140" s="2"/>
      <c r="C140" s="2"/>
      <c r="D140" s="20"/>
      <c r="E140" s="20"/>
      <c r="F140" s="19"/>
      <c r="G140" s="19"/>
      <c r="H140" s="20"/>
      <c r="I140" s="20"/>
    </row>
    <row r="141" spans="1:13">
      <c r="A141" s="2"/>
      <c r="B141" s="2"/>
      <c r="C141" s="2"/>
      <c r="D141" s="20"/>
      <c r="E141" s="20"/>
      <c r="F141" s="19"/>
      <c r="G141" s="19"/>
      <c r="H141" s="20"/>
      <c r="I141" s="20"/>
    </row>
    <row r="142" spans="1:13">
      <c r="A142" s="2"/>
      <c r="B142" s="2"/>
      <c r="C142" s="2"/>
      <c r="D142" s="20"/>
      <c r="E142" s="20"/>
      <c r="F142" s="19"/>
      <c r="G142" s="19"/>
      <c r="H142" s="20"/>
      <c r="I142" s="20"/>
    </row>
    <row r="143" spans="1:13">
      <c r="A143" s="2"/>
      <c r="B143" s="2"/>
      <c r="C143" s="2"/>
      <c r="D143" s="20"/>
      <c r="E143" s="20"/>
      <c r="F143" s="19"/>
      <c r="G143" s="19"/>
      <c r="H143" s="20"/>
      <c r="I143" s="20"/>
    </row>
    <row r="144" spans="1:13">
      <c r="A144" s="2"/>
      <c r="B144" s="2"/>
      <c r="C144" s="2"/>
      <c r="D144" s="20"/>
      <c r="E144" s="20"/>
      <c r="F144" s="19"/>
      <c r="G144" s="19"/>
      <c r="H144" s="20"/>
      <c r="I144" s="20"/>
    </row>
    <row r="145" spans="1:9">
      <c r="A145" s="2"/>
      <c r="B145" s="2"/>
      <c r="C145" s="2"/>
      <c r="D145" s="20"/>
      <c r="E145" s="20"/>
      <c r="F145" s="19"/>
      <c r="G145" s="19"/>
      <c r="H145" s="20"/>
      <c r="I145" s="20"/>
    </row>
  </sheetData>
  <sheetProtection algorithmName="SHA-512" hashValue="YQHktLIw+K11HeipCIXXgUyUt1AzQRruwqjHMV1T/BGGp1DTQn00LQB9J+whPou00hZD7Gt+8W1ttul7H2Z4qQ==" saltValue="uCnwZqmu6yYQv0IJBZ6pGw==" spinCount="100000" sheet="1" objects="1" scenarios="1" selectLockedCells="1"/>
  <mergeCells count="15">
    <mergeCell ref="B32:D32"/>
    <mergeCell ref="B42:D42"/>
    <mergeCell ref="A133:H133"/>
    <mergeCell ref="D1:I1"/>
    <mergeCell ref="B21:D21"/>
    <mergeCell ref="E2:F2"/>
    <mergeCell ref="E3:F3"/>
    <mergeCell ref="A5:D5"/>
    <mergeCell ref="B6:D6"/>
    <mergeCell ref="B9:C9"/>
    <mergeCell ref="J1:M1"/>
    <mergeCell ref="J2:J3"/>
    <mergeCell ref="K2:M3"/>
    <mergeCell ref="B23:D23"/>
    <mergeCell ref="B29:D29"/>
  </mergeCells>
  <conditionalFormatting sqref="F4:H5 F6:G6">
    <cfRule type="cellIs" dxfId="2" priority="3" stopIfTrue="1" operator="equal">
      <formula>0</formula>
    </cfRule>
  </conditionalFormatting>
  <conditionalFormatting sqref="J4:L4">
    <cfRule type="cellIs" dxfId="1" priority="2" stopIfTrue="1" operator="equal">
      <formula>0</formula>
    </cfRule>
  </conditionalFormatting>
  <conditionalFormatting sqref="J2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2225" r:id="rId4">
          <objectPr defaultSize="0" autoPict="0" r:id="rId5">
            <anchor moveWithCells="1">
              <from>
                <xdr:col>0</xdr:col>
                <xdr:colOff>209550</xdr:colOff>
                <xdr:row>0</xdr:row>
                <xdr:rowOff>66675</xdr:rowOff>
              </from>
              <to>
                <xdr:col>3</xdr:col>
                <xdr:colOff>352425</xdr:colOff>
                <xdr:row>0</xdr:row>
                <xdr:rowOff>923925</xdr:rowOff>
              </to>
            </anchor>
          </objectPr>
        </oleObject>
      </mc:Choice>
      <mc:Fallback>
        <oleObject progId="StaticMetafile" shapeId="522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96" zoomScaleNormal="96" workbookViewId="0">
      <selection activeCell="C21" sqref="C21"/>
    </sheetView>
  </sheetViews>
  <sheetFormatPr defaultRowHeight="14.25"/>
  <cols>
    <col min="1" max="1" width="4.75" bestFit="1" customWidth="1"/>
    <col min="2" max="2" width="21.625" bestFit="1" customWidth="1"/>
    <col min="3" max="3" width="11.625" bestFit="1" customWidth="1"/>
    <col min="4" max="4" width="13.75" style="4" hidden="1" customWidth="1"/>
    <col min="5" max="6" width="11.625" bestFit="1" customWidth="1"/>
    <col min="7" max="11" width="10.625" bestFit="1" customWidth="1"/>
    <col min="12" max="13" width="11.25" bestFit="1" customWidth="1"/>
    <col min="15" max="15" width="12.125" bestFit="1" customWidth="1"/>
  </cols>
  <sheetData>
    <row r="1" spans="1:15" ht="15" customHeight="1">
      <c r="A1" s="136"/>
      <c r="B1" s="136"/>
      <c r="C1" s="136"/>
      <c r="D1" s="137" t="s">
        <v>284</v>
      </c>
      <c r="E1" s="137"/>
      <c r="F1" s="137"/>
      <c r="G1" s="137"/>
      <c r="H1" s="137"/>
      <c r="I1" s="137"/>
      <c r="J1" s="137"/>
      <c r="K1" s="137"/>
      <c r="L1" s="137"/>
      <c r="M1" s="137"/>
    </row>
    <row r="2" spans="1:15" ht="68.25" customHeight="1">
      <c r="A2" s="136"/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ht="26.25" customHeight="1">
      <c r="A3" s="6" t="s">
        <v>0</v>
      </c>
      <c r="B3" s="7" t="s">
        <v>63</v>
      </c>
      <c r="C3" s="7" t="s">
        <v>64</v>
      </c>
      <c r="D3" s="7"/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270</v>
      </c>
      <c r="L3" s="8" t="s">
        <v>271</v>
      </c>
      <c r="M3" s="8" t="s">
        <v>272</v>
      </c>
    </row>
    <row r="4" spans="1:15" ht="27.75" customHeight="1">
      <c r="A4" s="10">
        <v>1</v>
      </c>
      <c r="B4" s="21" t="str">
        <f>'GUARITA '!B6:D6</f>
        <v>SERVIÇOS PRELIMINARES</v>
      </c>
      <c r="C4" s="109"/>
      <c r="D4" s="110">
        <f>SUM(E4:M4)</f>
        <v>0</v>
      </c>
      <c r="E4" s="109"/>
      <c r="F4" s="109"/>
      <c r="G4" s="109"/>
      <c r="H4" s="109"/>
      <c r="I4" s="109"/>
      <c r="J4" s="109"/>
      <c r="K4" s="111"/>
      <c r="L4" s="111"/>
      <c r="M4" s="111"/>
    </row>
    <row r="5" spans="1:15" s="4" customFormat="1" ht="27.75" customHeight="1">
      <c r="A5" s="10"/>
      <c r="B5" s="21" t="s">
        <v>273</v>
      </c>
      <c r="C5" s="109">
        <f>SUM('GUARITA '!K7)</f>
        <v>0</v>
      </c>
      <c r="D5" s="110"/>
      <c r="E5" s="112"/>
      <c r="F5" s="112"/>
      <c r="G5" s="112"/>
      <c r="H5" s="112"/>
      <c r="I5" s="112"/>
      <c r="J5" s="112"/>
      <c r="K5" s="112"/>
      <c r="L5" s="112"/>
      <c r="M5" s="112"/>
      <c r="O5" s="25"/>
    </row>
    <row r="6" spans="1:15" s="4" customFormat="1" ht="27.75" customHeight="1">
      <c r="A6" s="10"/>
      <c r="B6" s="21" t="s">
        <v>274</v>
      </c>
      <c r="C6" s="109">
        <f>SUM('GUARITA '!K8)</f>
        <v>0</v>
      </c>
      <c r="D6" s="110"/>
      <c r="E6" s="112"/>
      <c r="F6" s="112"/>
      <c r="G6" s="112"/>
      <c r="H6" s="112"/>
      <c r="I6" s="112"/>
      <c r="J6" s="112"/>
      <c r="K6" s="112"/>
      <c r="L6" s="112"/>
      <c r="M6" s="112"/>
    </row>
    <row r="7" spans="1:15" s="4" customFormat="1" ht="27.75" customHeight="1">
      <c r="A7" s="10"/>
      <c r="B7" s="21" t="s">
        <v>241</v>
      </c>
      <c r="C7" s="109">
        <f>SUM('GUARITA '!K10:K14)</f>
        <v>0</v>
      </c>
      <c r="D7" s="110"/>
      <c r="E7" s="112"/>
      <c r="F7" s="112"/>
      <c r="G7" s="112"/>
      <c r="H7" s="112"/>
      <c r="I7" s="112"/>
      <c r="J7" s="112"/>
      <c r="K7" s="112"/>
      <c r="L7" s="112"/>
      <c r="M7" s="112"/>
    </row>
    <row r="8" spans="1:15" s="4" customFormat="1" ht="27.75" customHeight="1">
      <c r="A8" s="10"/>
      <c r="B8" s="21" t="s">
        <v>275</v>
      </c>
      <c r="C8" s="109">
        <f>SUM('GUARITA '!K16:K20)</f>
        <v>0</v>
      </c>
      <c r="D8" s="110"/>
      <c r="E8" s="112"/>
      <c r="F8" s="112"/>
      <c r="G8" s="112"/>
      <c r="H8" s="112"/>
      <c r="I8" s="112"/>
      <c r="J8" s="112"/>
      <c r="K8" s="112"/>
      <c r="L8" s="112"/>
      <c r="M8" s="112"/>
    </row>
    <row r="9" spans="1:15" s="4" customFormat="1" ht="27.75" customHeight="1">
      <c r="A9" s="10"/>
      <c r="B9" s="21" t="s">
        <v>276</v>
      </c>
      <c r="C9" s="109">
        <f>SUM('GUARITA '!K22)</f>
        <v>0</v>
      </c>
      <c r="D9" s="110"/>
      <c r="E9" s="112"/>
      <c r="F9" s="112"/>
      <c r="G9" s="112"/>
      <c r="H9" s="112"/>
      <c r="I9" s="112"/>
      <c r="J9" s="112"/>
      <c r="K9" s="112"/>
      <c r="L9" s="112"/>
      <c r="M9" s="112"/>
    </row>
    <row r="10" spans="1:15" s="4" customFormat="1" ht="27.75" customHeight="1">
      <c r="A10" s="10"/>
      <c r="B10" s="21" t="s">
        <v>277</v>
      </c>
      <c r="C10" s="109">
        <f>SUM('GUARITA '!K24:K28)</f>
        <v>0</v>
      </c>
      <c r="D10" s="110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5" s="4" customFormat="1" ht="27.75" customHeight="1">
      <c r="A11" s="10"/>
      <c r="B11" s="21" t="s">
        <v>278</v>
      </c>
      <c r="C11" s="109">
        <f>SUM('GUARITA '!K30:K31)</f>
        <v>0</v>
      </c>
      <c r="D11" s="110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5" ht="28.5" customHeight="1">
      <c r="A12" s="14">
        <v>2</v>
      </c>
      <c r="B12" s="9" t="str">
        <f>'GUARITA '!B32:D32</f>
        <v>FUNDAÇÃO/ SAPATAS</v>
      </c>
      <c r="C12" s="109">
        <f>SUM('GUARITA '!K33:K41)</f>
        <v>0</v>
      </c>
      <c r="D12" s="110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5" s="4" customFormat="1" ht="28.5" customHeight="1">
      <c r="A13" s="10">
        <v>3</v>
      </c>
      <c r="B13" s="9" t="str">
        <f>'GUARITA '!B42:D42</f>
        <v>ESTRUTURA</v>
      </c>
      <c r="C13" s="109">
        <f>SUM('GUARITA '!K44:K83)</f>
        <v>0</v>
      </c>
      <c r="D13" s="110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5" s="4" customFormat="1" ht="28.5" customHeight="1">
      <c r="A14" s="14">
        <v>4</v>
      </c>
      <c r="B14" s="9" t="str">
        <f>'GUARITA '!D84</f>
        <v xml:space="preserve">ALVENARIA </v>
      </c>
      <c r="C14" s="109">
        <f>SUM('GUARITA '!K85:K86)</f>
        <v>0</v>
      </c>
      <c r="D14" s="110"/>
      <c r="E14" s="112"/>
      <c r="F14" s="112"/>
      <c r="G14" s="112"/>
      <c r="H14" s="113"/>
      <c r="I14" s="112"/>
      <c r="J14" s="112"/>
      <c r="K14" s="112"/>
      <c r="L14" s="112"/>
      <c r="M14" s="112"/>
    </row>
    <row r="15" spans="1:15" s="4" customFormat="1" ht="28.5" customHeight="1">
      <c r="A15" s="10">
        <v>5</v>
      </c>
      <c r="B15" s="9" t="str">
        <f>'GUARITA '!D87</f>
        <v>REVESTIMENTE DE PAREDE</v>
      </c>
      <c r="C15" s="109">
        <f>SUM('GUARITA '!K88:K90)</f>
        <v>0</v>
      </c>
      <c r="D15" s="110"/>
      <c r="E15" s="112"/>
      <c r="F15" s="112"/>
      <c r="G15" s="112"/>
      <c r="H15" s="112"/>
      <c r="I15" s="113"/>
      <c r="J15" s="112"/>
      <c r="K15" s="112"/>
      <c r="L15" s="112"/>
      <c r="M15" s="112"/>
    </row>
    <row r="16" spans="1:15" s="4" customFormat="1" ht="28.5" customHeight="1">
      <c r="A16" s="14">
        <v>6</v>
      </c>
      <c r="B16" s="9" t="str">
        <f>'GUARITA '!D91</f>
        <v>PISO</v>
      </c>
      <c r="C16" s="109">
        <f>SUM('GUARITA '!K92:K97)</f>
        <v>0</v>
      </c>
      <c r="D16" s="110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4" customFormat="1" ht="33.75" customHeight="1">
      <c r="A17" s="10">
        <v>7</v>
      </c>
      <c r="B17" s="9" t="str">
        <f>'GUARITA '!D98</f>
        <v>INSTALAÇÕES HIDROSSANITÁRIAS</v>
      </c>
      <c r="C17" s="109">
        <f>SUM('GUARITA '!K99:K106)</f>
        <v>0</v>
      </c>
      <c r="D17" s="110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s="4" customFormat="1" ht="28.5" customHeight="1">
      <c r="A18" s="14">
        <v>8</v>
      </c>
      <c r="B18" s="9" t="str">
        <f>'GUARITA '!D107</f>
        <v>INSTALAÇÕES ELÉTRICAS</v>
      </c>
      <c r="C18" s="109">
        <f>SUM('GUARITA '!K108:K118)</f>
        <v>0</v>
      </c>
      <c r="D18" s="110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s="4" customFormat="1" ht="28.5" customHeight="1">
      <c r="A19" s="10">
        <v>9</v>
      </c>
      <c r="B19" s="9" t="str">
        <f>'GUARITA '!D119</f>
        <v>ESQUADRIAS</v>
      </c>
      <c r="C19" s="109">
        <f>SUM('GUARITA '!K120:K126)</f>
        <v>0</v>
      </c>
      <c r="D19" s="110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s="4" customFormat="1" ht="28.5" customHeight="1">
      <c r="A20" s="14">
        <v>10</v>
      </c>
      <c r="B20" s="9" t="str">
        <f>'GUARITA '!D127</f>
        <v>PINTURA</v>
      </c>
      <c r="C20" s="109">
        <f>SUM('GUARITA '!K128:K132)</f>
        <v>0</v>
      </c>
      <c r="D20" s="110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9.5" customHeight="1">
      <c r="A21" s="17"/>
      <c r="B21" s="15" t="s">
        <v>71</v>
      </c>
      <c r="C21" s="13">
        <f t="shared" ref="C21:J21" si="0">SUM(C4:C20)</f>
        <v>0</v>
      </c>
      <c r="D21" s="16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ref="K21" si="1">SUM(K4:K20)</f>
        <v>0</v>
      </c>
      <c r="L21" s="18">
        <f>SUM(L4:L20)</f>
        <v>0</v>
      </c>
      <c r="M21" s="18">
        <f>SUM(M4:M20)</f>
        <v>0</v>
      </c>
    </row>
    <row r="22" spans="1:13" ht="31.5" customHeight="1">
      <c r="A22" s="17"/>
      <c r="B22" s="15" t="s">
        <v>72</v>
      </c>
      <c r="C22" s="26"/>
      <c r="D22" s="27"/>
      <c r="E22" s="28">
        <f>C21-E21</f>
        <v>0</v>
      </c>
      <c r="F22" s="28">
        <f>E22-F21</f>
        <v>0</v>
      </c>
      <c r="G22" s="28">
        <f t="shared" ref="G22:M22" si="2">F22-G21</f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</row>
    <row r="23" spans="1:13">
      <c r="A23" s="22"/>
      <c r="B23" s="23"/>
      <c r="C23" s="108"/>
      <c r="D23" s="24"/>
      <c r="E23" s="23"/>
      <c r="F23" s="23"/>
      <c r="G23" s="23"/>
      <c r="H23" s="23"/>
      <c r="I23" s="23"/>
      <c r="J23" s="23"/>
    </row>
    <row r="24" spans="1:13">
      <c r="B24" s="11"/>
      <c r="C24" s="106"/>
      <c r="D24" s="11"/>
      <c r="E24" s="11"/>
      <c r="F24" s="11"/>
      <c r="G24" s="11"/>
      <c r="H24" s="11"/>
      <c r="I24" s="11"/>
      <c r="J24" s="11"/>
    </row>
    <row r="25" spans="1:13">
      <c r="B25" s="11"/>
      <c r="C25" s="11"/>
      <c r="D25" s="12"/>
      <c r="E25" s="11"/>
      <c r="F25" s="11"/>
      <c r="G25" s="11"/>
      <c r="H25" s="11"/>
      <c r="I25" s="11"/>
      <c r="J25" s="11"/>
    </row>
    <row r="26" spans="1:13">
      <c r="B26" s="11"/>
      <c r="C26" s="11"/>
      <c r="D26" s="11"/>
      <c r="E26" s="11"/>
      <c r="F26" s="11"/>
      <c r="G26" s="11"/>
      <c r="H26" s="11"/>
      <c r="I26" s="11"/>
      <c r="J26" s="11"/>
    </row>
    <row r="27" spans="1:13">
      <c r="B27" s="11"/>
      <c r="C27" s="11"/>
      <c r="D27" s="11"/>
      <c r="E27" s="11"/>
      <c r="F27" s="11"/>
      <c r="G27" s="11"/>
      <c r="H27" s="11"/>
      <c r="I27" s="11"/>
      <c r="J27" s="11"/>
    </row>
    <row r="28" spans="1:13">
      <c r="B28" s="11"/>
      <c r="C28" s="11"/>
      <c r="D28" s="11"/>
      <c r="E28" s="11"/>
      <c r="F28" s="11"/>
      <c r="G28" s="11"/>
      <c r="H28" s="11"/>
      <c r="I28" s="11"/>
      <c r="J28" s="11"/>
    </row>
    <row r="29" spans="1:13">
      <c r="B29" s="11"/>
      <c r="C29" s="11"/>
      <c r="D29" s="11"/>
      <c r="E29" s="11"/>
      <c r="F29" s="11"/>
      <c r="G29" s="11"/>
      <c r="H29" s="11"/>
      <c r="I29" s="11"/>
      <c r="J29" s="11"/>
    </row>
    <row r="30" spans="1:13"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2">
    <mergeCell ref="A1:C2"/>
    <mergeCell ref="D1:M2"/>
  </mergeCells>
  <pageMargins left="0.31496062992125984" right="0.31496062992125984" top="0.19685039370078741" bottom="0.19685039370078741" header="0.11811023622047245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GUARITA </vt:lpstr>
      <vt:lpstr>CRONOGRAMA</vt:lpstr>
      <vt:lpstr>CRONOGRAMA!Area_de_impressao</vt:lpstr>
      <vt:lpstr>'GUARITA '!Area_de_impressao</vt:lpstr>
      <vt:lpstr>CRONOGRAMA!Titulos_de_impressao</vt:lpstr>
      <vt:lpstr>'GUARITA 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</cp:lastModifiedBy>
  <cp:lastPrinted>2020-05-20T17:04:02Z</cp:lastPrinted>
  <dcterms:created xsi:type="dcterms:W3CDTF">2012-10-15T18:57:41Z</dcterms:created>
  <dcterms:modified xsi:type="dcterms:W3CDTF">2020-06-10T15:05:47Z</dcterms:modified>
</cp:coreProperties>
</file>